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9124F087-B8C1-47C7-80B5-730EE1431652}" xr6:coauthVersionLast="47" xr6:coauthVersionMax="47" xr10:uidLastSave="{00000000-0000-0000-0000-000000000000}"/>
  <bookViews>
    <workbookView xWindow="3225" yWindow="1770" windowWidth="22830" windowHeight="12930" xr2:uid="{00000000-000D-0000-FFFF-FFFF00000000}"/>
  </bookViews>
  <sheets>
    <sheet name="Arkusz1" sheetId="1" r:id="rId1"/>
    <sheet name="Arkusz2" sheetId="2" r:id="rId2"/>
  </sheets>
  <definedNames>
    <definedName name="_xlnm._FilterDatabase" localSheetId="0" hidden="1">Arkusz1!$A$4:$M$645</definedName>
    <definedName name="_xlnm.Print_Area" localSheetId="0">Arkusz1!$A$1:$Q$644</definedName>
    <definedName name="_xlnm.Print_Titles" localSheetId="0">Arkusz1!$3:$4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2" i="1" l="1"/>
  <c r="J193" i="1"/>
  <c r="J194" i="1"/>
  <c r="J195" i="1"/>
  <c r="J196" i="1"/>
  <c r="J197" i="1"/>
  <c r="J198" i="1"/>
  <c r="J199" i="1"/>
  <c r="J200" i="1"/>
  <c r="J201" i="1"/>
  <c r="J202" i="1"/>
  <c r="J203" i="1"/>
  <c r="J204" i="1"/>
  <c r="J205" i="1"/>
  <c r="J206" i="1"/>
  <c r="J207" i="1"/>
  <c r="J208" i="1"/>
  <c r="J209" i="1"/>
  <c r="J210" i="1"/>
  <c r="J211" i="1"/>
  <c r="J212" i="1"/>
  <c r="J213" i="1"/>
  <c r="J191" i="1"/>
  <c r="J190" i="1"/>
  <c r="J514" i="1"/>
  <c r="J497" i="1"/>
  <c r="J500" i="1" l="1"/>
  <c r="J508" i="1" l="1"/>
  <c r="J507" i="1"/>
  <c r="J506" i="1"/>
  <c r="J505" i="1"/>
  <c r="J504" i="1"/>
  <c r="J503" i="1"/>
  <c r="J502" i="1"/>
  <c r="J501" i="1"/>
  <c r="J499" i="1"/>
  <c r="J498" i="1"/>
  <c r="J496" i="1"/>
  <c r="J495" i="1"/>
  <c r="J494" i="1"/>
  <c r="J493" i="1"/>
  <c r="J492" i="1"/>
  <c r="J491" i="1"/>
  <c r="J490" i="1"/>
  <c r="J489" i="1"/>
  <c r="J488" i="1"/>
  <c r="J487" i="1"/>
  <c r="J474" i="1"/>
  <c r="J473" i="1"/>
  <c r="J472" i="1"/>
  <c r="J471" i="1"/>
  <c r="J470" i="1"/>
  <c r="J469" i="1"/>
  <c r="J278" i="1"/>
  <c r="J277" i="1"/>
  <c r="J276" i="1"/>
  <c r="H314" i="1"/>
  <c r="H312" i="1"/>
  <c r="K584" i="1" l="1"/>
</calcChain>
</file>

<file path=xl/sharedStrings.xml><?xml version="1.0" encoding="utf-8"?>
<sst xmlns="http://schemas.openxmlformats.org/spreadsheetml/2006/main" count="3006" uniqueCount="556">
  <si>
    <t>Lp</t>
  </si>
  <si>
    <t>Nazwa zadania</t>
  </si>
  <si>
    <t>Nr linii</t>
  </si>
  <si>
    <t>Nr toru</t>
  </si>
  <si>
    <t>km
pocz.</t>
  </si>
  <si>
    <t>km
końc.</t>
  </si>
  <si>
    <t>Jednostka organizacyjna</t>
  </si>
  <si>
    <t>1</t>
  </si>
  <si>
    <t>4G</t>
  </si>
  <si>
    <t>1, 2</t>
  </si>
  <si>
    <t>1, 3</t>
  </si>
  <si>
    <t>Poprawa dostępu kolejowego do portu morskiego w Gdyni</t>
  </si>
  <si>
    <t>2</t>
  </si>
  <si>
    <t>1,3,5</t>
  </si>
  <si>
    <t>5</t>
  </si>
  <si>
    <t>1, 3, 5</t>
  </si>
  <si>
    <t>Modernizacja systemów torowych wraz z infrastrukturą towarzyszącą na linii kolejowej E59 odcinku Dobiegniew – Słonice, od km 105,820 do km 128,680” w ramach Projektu: „Prace na linii kolejowej E59 na odcinku Wronki – Słonice”</t>
  </si>
  <si>
    <t>Poprawa stanu technicznego obiektów inżynieryjnych - etap III; Budowa mostu kolejowego na Odrze w Szczecinie Podjuchach wraz z robotami towarzyszącymi</t>
  </si>
  <si>
    <t>2, 4</t>
  </si>
  <si>
    <t>1P</t>
  </si>
  <si>
    <t>2Ł</t>
  </si>
  <si>
    <t>3</t>
  </si>
  <si>
    <t>3, 5, 7, 9</t>
  </si>
  <si>
    <t xml:space="preserve">Zaprojektowanie i wykonanie robót dla zadania  nr 1 pn.: „Prace na odcinku linii kolejowej nr 99 Chabówka - Zakopane” oraz dla zadania nr 2 pn.: „Budowa łącznicy w Chabówce w ciągu linii kolejowych nr 98 Sucha Beskidzka – Chabówka i nr 99 Chabówka - Zakopane” </t>
  </si>
  <si>
    <t>1,3</t>
  </si>
  <si>
    <t>4</t>
  </si>
  <si>
    <t>6,8,10</t>
  </si>
  <si>
    <t>koszt zrealizowanego zadania
(tys. zł)</t>
  </si>
  <si>
    <t>od (rok, miesiąc)</t>
  </si>
  <si>
    <t>do (rok, miesiąc)</t>
  </si>
  <si>
    <r>
      <t xml:space="preserve">Przyczyna niewykonania robót </t>
    </r>
    <r>
      <rPr>
        <b/>
        <u/>
        <sz val="11"/>
        <color theme="1"/>
        <rFont val="Calibri"/>
        <family val="2"/>
        <charset val="238"/>
        <scheme val="minor"/>
      </rPr>
      <t>(w przypadku realizacji poniżej 100%)</t>
    </r>
  </si>
  <si>
    <t xml:space="preserve">Czas realizacji zadania </t>
  </si>
  <si>
    <t>Opis robót (zakres)</t>
  </si>
  <si>
    <t>Stopień reazlizacji robót w ujęciu rzeczowym (w %)</t>
  </si>
  <si>
    <t>Prace na linii  E 75 na odcinku Białystok – Suwałki – Trakiszki (granica państwa), etap I odcinek Białystok – Ełk, faza I</t>
  </si>
  <si>
    <t>Prace na linii kolejowej nr 18 na odcinku Kutno – Toruń Główny 
(4.030-04)</t>
  </si>
  <si>
    <t xml:space="preserve">„Prace na liniach kolejowych 220 i 221 na odcinku Olsztyn- Gutkowo- Dobre Miasto” </t>
  </si>
  <si>
    <t>Wykonanie robót budowlanych w obrębie stacji Słupsk od km 128,600 do km 135,100 linii kolejowej nr 202 w ramach projektu POIiŚ 5.1-17 pn. „Prace na linii kolejowej nr 202 na odcinku Gdynia Chylonia - Słupsk” część II odcinek Lębork – Słupsk</t>
  </si>
  <si>
    <t>Wykonanie robót budowlanych na odcinku Lębork - Słupsk bez stacji Słupsk km 81,150 – 128,600 linii kolejowej nr 202 w ramach projektu pn. „Prace na linii kolejowej nr 202 na odcinku Gdynia Chylonia - Słupsk” część II odcinek Lębork – Słupsk</t>
  </si>
  <si>
    <t>Odcinek A – Roboty budowlane na liniach kolejowych nr 201 odc. Kościerzyna – Somonino oraz 214 Somonino – Kartuzy w ramach projektu  Prace na alternatywnym ciągu transportowym Bydgoszcz – Trójmiasto</t>
  </si>
  <si>
    <t>Odcinek D - Roboty budowlane na linii kolejowej nr 229 odc. Glincz - Kartuzy realizowane w ramach projektu "Prace na alternatywnym ciągu transportowym Bydgoszcz - Trójmiasto"</t>
  </si>
  <si>
    <t>Przygotowanie linii kolejowych nr 234 na odcinku Kokoszki – Stara Piła oraz nr 229 na odcinku Stara Piła – Glincz jako trasy objazdowej na czas realizacji projektu „Prace na alternatywnym ciągu transportowym Bydgoszcz – Trójmiasto”</t>
  </si>
  <si>
    <t>Rewitalizacja linii kolejowej nr 207 ma odcinku granica województwa - Malbork</t>
  </si>
  <si>
    <t>Modernizacja układu torowo – peronowego 
i infrastruktury kolejowej na stacji Olsztyn Główny” realizowanego 
w ramach projektu pn.: „Prace na linii kolejowej nr 216 na odcinku Działdowo – Olsztyn”</t>
  </si>
  <si>
    <t xml:space="preserve">„Wzmocnienie nasypów na szlaku Naterki – p. odg. Olsztyn Kortowo linii kolejowej nr 353” 
w ramach projektu „Prace na linii 353 na odcinku Jabłonowo Pom - Iława - Olsztyn – Korsze”
</t>
  </si>
  <si>
    <t>modernizacji stacji Ostróda wraz z pozostałymi pracami w branży sterowania ruchem kolejowym na odc. Iława Główna – Olsztyn Główny</t>
  </si>
  <si>
    <t xml:space="preserve">Prace na linii kolejowej nr 38 na odcinku Ełk - Giżycko wraz z elektryfikacją </t>
  </si>
  <si>
    <t>IRRK4-1
Zaprojektowanie i wykonanie robót dla kompleksowej przebudowy stacji Katowice Szopienice Płn. w ramach projektu „Prace na liniach kolejowych nr 132, 147, 161, 180, 188, 654, 657 na odcinkach Gliwice – Bytom , Chorzów Stary – Mysłowice oraz Dorota – Mysłowice Brzezinka”– POIiŚ 5.2-3 – zadanie częściowe nr 2</t>
  </si>
  <si>
    <t xml:space="preserve">IRRK4-4-7
Realizacja robót budowlanych oraz wykonanie projektu wykonawczego i realizacja robót budowlanych na zabudowę urządzeń sterowania ruchem kolejowym, urządzeń kolejowych sieci telekomunikacyjnych, systemu dynamicznej informacji podróżnych na odcinku Katowice Szopienice Płd. – Katowice – Katowice Piotrowice </t>
  </si>
  <si>
    <t xml:space="preserve">Realizacja robót budowlanych oraz wykonanie projektu wykonawczego i realizacja robót budowlanych na zabudowę urządzeń sterowania ruchem kolejowym, urządzeń kolejowych sieci telekomunikacyjnych, systemu dynamicznej informacji podróżnych na odcinku Katowice Szopienice Płd. – Katowice – Katowice Piotrowice </t>
  </si>
  <si>
    <t xml:space="preserve">IRRK4-1-3
Rewitalizacja i odbudowa częściowo nieczynnej linii kolejowej nr 182 Tarnowskie Góry – Zawiercie  </t>
  </si>
  <si>
    <t>IRRK4-4-3
„Realizacja robót budowlanych oraz wykonanie projektu wykonawczego i realizacja robót budowlanych na zabudowę urządzeń sterowania ruchem kolejowym, urządzeń kolejowych sieci telekomunikacyjnych wraz ze świadczeniem usług pogwarancyjnych dla tych urządzeń na odcinku Tychy – Podg. Most Wisła w ramach projektu „Prace na podstawowych ciągach pasażerskich (E 30 i E 65) na obszarze Śląska, Etap I: linia E 65 na odcinku Tychy – Most Wisła”</t>
  </si>
  <si>
    <t>IRRK4-4-4
Prace na podstawowych ciągach pasażerskich (E 30 i E 65) na obszarze Śląska, Etap I linia E 65 na odcinku Będzin - Katowice Szopienice Płd</t>
  </si>
  <si>
    <t xml:space="preserve">IRR4-3-2
Odbudowa sieci trakcyjnej na linii kolejowej nr 682 Nowa Wieś - Kędzierzyn Koźle KKB oraz wymiana sieci trakcyjnej w torze nr 10 w stacji Rudziniec Gliwicki </t>
  </si>
  <si>
    <t xml:space="preserve">IRRK4-3-2
Odbudowa sieci trakcyjnej na linii kolejowej nr 682 Nowa Wieś - Kędzierzyn Koźle KKB oraz wymiana sieci trakcyjnej w torze nr 10 w stacji Rudziniec Gliwicki </t>
  </si>
  <si>
    <t xml:space="preserve">IRRK4-5-1
„Prace na podstawowych ciągach pasażerskich (E30 i E65) na obszarze Śląska, etap IIA: linia E30 stacja Gliwice Łabędy” </t>
  </si>
  <si>
    <t>IRRK4-7
Rewitalizacja tunelu liniowego w km 118,700 wraz z infrastrukturą towarzyszącą</t>
  </si>
  <si>
    <t>IRRK4-7
Zaprojektowanie i wykonanie robót dla przebudowy trzech obiektów inżynieryjnych: most w km 0,346; wiadukt w km 0,654; most w km 1,824 linii kolejowej nr 286 Kłodzko Główne - Wałbrzych Główny</t>
  </si>
  <si>
    <t>IRRK4-5-4
 LOT C - Prace na liniach kolejowych nr 131, 686, 687, 704 na odcinku Kalina (km 66,800) – Rusiec Łódzki (km 137,500) w ramach projektu POIiŚ 5.1-14 pn.: „Prace na linii kolejowej C-E 65 na odc. Chorzów Batory-Tarnowskie Góry-Karsznice-Inowrocław-Bydgoszcz-Maksymilianowo”</t>
  </si>
  <si>
    <t>Wykonanie robót budowalnych w obszarze LCS Kutno odcinek Żychlin - Barłogi w ramach projektu „Prace na linii kolejowej E20 na odcinku Warszawa - Poznań – pozostałe roboty, odcinek Sochaczew-Swarzędz”, realizowanego w ramach unijnego instrumentu finansowego Connecting Europe Facility (CEF)</t>
  </si>
  <si>
    <t>Zabudowa systemu ERTMS/ETCS poziom 2 na linii E20 Kunowice-Terespol (z wyłączeniem węzła warszawskiego)</t>
  </si>
  <si>
    <t>Udrożnienie Łódzkiego Węzła Kolejowego (TEN-T), etap II, odcinek Łódź Fabryczna - Łódź Kaliska/Łódź Żabieniec</t>
  </si>
  <si>
    <t>Zaprojektowanie i wykonanie robót w ramach projektu „Budowa Szczecińskiej kolei metropolitarnej z wykorzystaniem istniejących odcinków linii kolejowych nr 406, 273, 351 – Zadanie B pn. Modernizacja wybranej infrastruktury pasażerskiej na liniach kolejowych nr 273, 351 oraz 401</t>
  </si>
  <si>
    <t>Zaprojektowanie i wykonanie robót w ramach projektu „Budowa Szczecińskiej kolei metropolitarnej z wykorzystaniem istniejących odcinków linii kolejowych nr 406, 273, 351 – Zadanie B pn. Modernizacja wybranej infrastruktury pasażerskiej na liniach kolejowych nr 273, 351 oraz 402</t>
  </si>
  <si>
    <t>Zaprojektowanie i wykonanie robót w ramach projektu „Budowa Szczecińskiej kolei metropolitarnej z wykorzystaniem istniejących odcinków linii kolejowych nr 406, 273, 351 – Zadanie B pn. Modernizacja wybranej infrastruktury pasażerskiej na liniach kolejowych nr 273, 351 oraz 403</t>
  </si>
  <si>
    <t>Zaprojektowanie i wykonanie robót w ramach projektu „Budowa Szczecińskiej kolei metropolitarnej z wykorzystaniem istniejących odcinków linii kolejowych nr 406, 273, 351 – Zadanie B pn. Modernizacja wybranej infrastruktury pasażerskiej na liniach kolejowych nr 273, 351 oraz 404</t>
  </si>
  <si>
    <t>Zaprojektowanie i wykonanie robót w ramach projektu „Budowa Szczecińskiej kolei metropolitarnej z wykorzystaniem istniejących odcinków linii kolejowych nr 406, 273, 351 – Zadanie B pn. Modernizacja wybranej infrastruktury pasażerskiej na liniach kolejowych nr 273, 351 oraz 405</t>
  </si>
  <si>
    <t>Zaprojektowanie i wykonanie robót w ramach projektu „Budowa Szczecińskiej kolei metropolitarnej z wykorzystaniem istniejących odcinków linii kolejowych nr 406, 273, 351 – Zadanie B pn. Modernizacja wybranej infrastruktury pasażerskiej na liniach kolejowych nr 273, 351 oraz 406</t>
  </si>
  <si>
    <t>Zaprojektowanie i wykonanie robót w ramach projektu „Budowa Szczecińskiej kolei metropolitarnej z wykorzystaniem istniejących odcinków linii kolejowych nr 406, 273, 351 – Zadanie B pn. Modernizacja wybranej infrastruktury pasażerskiej na liniach kolejowych nr 273, 351 oraz 407</t>
  </si>
  <si>
    <t>Zaprojektowanie i wykonanie robót w ramach projektu „Budowa Szczecińskiej kolei metropolitarnej z wykorzystaniem istniejących odcinków linii kolejowych nr 406, 273, 351 – Zadanie B pn. Modernizacja wybranej infrastruktury pasażerskiej na liniach kolejowych nr 273, 351 oraz 408</t>
  </si>
  <si>
    <t>Zaprojektowanie i wykonanie robót w ramach projektu „Budowa Szczecińskiej kolei metropolitarnej z wykorzystaniem istniejących odcinków linii kolejowych nr 406, 273, 351 – Zadanie B pn. Modernizacja wybranej infrastruktury pasażerskiej na liniach kolejowych nr 273, 351 oraz 409</t>
  </si>
  <si>
    <t>Zaprojektowanie i wykonanie robót w ramach projektu „Budowa Szczecińskiej kolei metropolitarnej z wykorzystaniem istniejących odcinków linii kolejowych nr 406, 273, 351 – Zadanie B pn. Modernizacja wybranej infrastruktury pasażerskiej na liniach kolejowych nr 273, 351 oraz 410</t>
  </si>
  <si>
    <t>Zaprojektowanie i wykonanie robót w ramach projektu „Budowa Szczecińskiej kolei metropolitarnej z wykorzystaniem istniejących odcinków linii kolejowych nr 406, 273, 351 – Zadanie B pn. Modernizacja wybranej infrastruktury pasażerskiej na liniach kolejowych nr 273, 351 oraz 411</t>
  </si>
  <si>
    <t>Zaprojektowanie i wykonanie robót w ramach projektu „Budowa Szczecińskiej kolei metropolitarnej z wykorzystaniem istniejących odcinków linii kolejowych nr 406, 273, 351 – Zadanie B pn. Modernizacja wybranej infrastruktury pasażerskiej na liniach kolejowych nr 273, 351 oraz 412</t>
  </si>
  <si>
    <t>Zaprojektowanie i wykonanie robót w ramach projektu „Budowa Szczecińskiej kolei metropolitarnej z wykorzystaniem istniejących odcinków linii kolejowych nr 406, 273, 351 – Zadanie B pn. Modernizacja wybranej infrastruktury pasażerskiej na liniach kolejowych nr 273, 351 oraz 413</t>
  </si>
  <si>
    <t>Zaprojektowanie i wykonanie robót w ramach projektu „Budowa Szczecińskiej kolei metropolitarnej z wykorzystaniem istniejących odcinków linii kolejowych nr 406, 273, 351 – Zadanie B pn. Modernizacja wybranej infrastruktury pasażerskiej na liniach kolejowych nr 273, 351 oraz 414</t>
  </si>
  <si>
    <t>Zaprojektowanie i wykonanie robót w ramach projektu „Budowa Szczecińskiej kolei metropolitarnej z wykorzystaniem istniejących odcinków linii kolejowych nr 406, 273, 351 – Zadanie B pn. Modernizacja wybranej infrastruktury pasażerskiej na liniach kolejowych nr 273, 351 oraz 415</t>
  </si>
  <si>
    <t>Zaprojektowanie i wykonanie robót w ramach projektu „Budowa Szczecińskiej kolei metropolitalnej z wykorzystaniem istniejących odcinków linii kolejowych nr 406, 273, 351 – Zadanie A pn. Modernizacja linii kolejowej nr 406 na odcinku Szczecin Główny – Police</t>
  </si>
  <si>
    <t>Poprawa stanu technicznego infrastruktury obsługi podróżnych (w tym dostosowanie do wymagań TSI PRM), Etap IV – infrastruktura pasażerska na liniach rewitalizowanych w ramach POIiŚ 2007-2013</t>
  </si>
  <si>
    <t>Opracowanie dokumentacji projektowej oraz realizację robót budowlanych w formule „Projektuj i Buduj” w celu kontynuacji robót w ramach projektu pn.: „Modernizacja linii kolejowej nr 358 Zbąszynek – Gubin na odcinku Zbąszynek – Czerwieńsk – II Etap”</t>
  </si>
  <si>
    <t>Rewitalizacja linii kolejowej nr 357 na odcinku Drzymałowo - Wolsztyn</t>
  </si>
  <si>
    <t>Budowa zintegrowanych węzłów multimodalnych wraz z budową i przebudową przystanków kolejowych na terenie województwa łódzkiego</t>
  </si>
  <si>
    <t>Przebudowa układów torowych wraz z infrastrukturą towarzyszącą na linii kolejowej E 59 odcinek Stargar - Szczecion Dąbie SDA" w ramach projektu "Prace na linii kolejowej E 59 na odcinku Poznań Główny - Szczecin Dąbie."</t>
  </si>
  <si>
    <t>„Przebudowa układów torowych wraz z infrastrukturą towarzysząca na linii kolejowej E59 odcinek Choszczno - Stargard –  w ramach projektu: „Prace na linii kolejowej E59 na odcinku Poznań Główny – Szczecin Dąbie”</t>
  </si>
  <si>
    <t>Modernizacja systemów torowych wraz z infrastrukturą towarzyszącą na linii kolejowej E 59 na odcinku Wronki - Krzyż (bez stacji Krzyż), od km 53,500 do km 81,877 w ramach projektu;"Prace na linii kolejowej E59 na odcinku Wronki - Słonice"</t>
  </si>
  <si>
    <t xml:space="preserve"> Modernizacja systemów torowych wraz z infrastrukturą towarzyszącą na linii kolejowej E 59 na odcinku Krzyż – Dobiegniew, od km 81,877 do km 105,820 w ramach projektu;"Prace na linii kolejowej E59 na odcinku Wronki - Słonice"</t>
  </si>
  <si>
    <t>Budowa centrum przesiadkowego w rejonie dworca PKP Gołonóg wraz z budową obsługującego układu komunikacyjnego w ramach zadania inwestycyjnego "Promowanie zielonej mobilności na terenie gminy Dąbrowa Górnicza- Etap III" oraz przebudową infrastruktury kolejowej i drogowej w obszarze stacji Dąbrowa Górnicza, w tym likwidacji przejazdu kolejowo- drogowego kat. A w km 296,592 linii kolejowej nr 1 w ciągu ul. Parkowej, budowie wiaduktu kolejowego/ tunelu drogowego na wysokości ul. Piecucha i ul. Parkowej oraz budowie przejścia podziemnego pod torami łączącego perony z budynkiem dworca i ciągiem komunikacji pieszej w ul. Parkowej w ramach projektu pn.: "Poprawa bezpieczeństwa na skrzyżowaniach linii kolejowych z drogami-  etap III"</t>
  </si>
  <si>
    <t>Budowa skrzyżowania wielopoziomowego linii kolejowej z przejściem pod linią kolejową w km 41,740 linii kolejowej nr 3 Warszawa-Kunowice, w ciągu drogi powiatowej nr 3837W w Teresinie” z udziałem finansowym PKP Polskie Linie Kolejowe S.A. w ramach projektu inwestycyjnego POIiŚ 5.1-35 pn. „Poprawa bezpieczeństwa na skrzyżowaniach linii kolejowych drogami – Etap III”</t>
  </si>
  <si>
    <t>Budowa wiaduktu kolejowego z liniami kolejowym nr 25 i 17 w ciągu ul. Brzezińskiej w Andrespolu wraz z budową przyległego układu drogowego, w zamian za likwidację przejazdu kolejowo-drogowego kat. A w km 18,175 linii kolejowej nr 25 w km 13,162 linii kolejowej nr 17, w ramach projektu pn.: „Poprawa bezpieczeństwa na skrzyżowaniach linii kolejowych z drogami – etap III”</t>
  </si>
  <si>
    <t>Budowa tunelu pod torami kolejowymi na liniach kolejowych nr 17 Łódź Fabryczna - Koluszki (km 18+704) i nr 25 Łódź Kaliska - Dębica (km 23+714) w ciągu drogi powiatowej 2911E pomiędzy Gałkowem Dużym i Gałkowem Małym, gmina Koluszki, w ramach projektu pn.: „Poprawa bezpieczeństwa na skrzyżowaniach linii kolejowych z drogami – etap III”</t>
  </si>
  <si>
    <t xml:space="preserve">Opracowanie dokumentacji projektowej i wykonanie na jej podstawie robót budowlanych polegających na budowie skrzyżowania bezkolizyjnego w ciągu ul. Polnej i ul. Kwiatowej w Legionowie wraz z likwidacją przejazdu kolejowo-drogowego kat. A w km. 24,455 linii kolejowej nr 9 w ul. Kwiatowej/Polnej w Legionowie </t>
  </si>
  <si>
    <t>Budowa skrzyżowania bezkolizyjnego z linią kolejową nr 354 w ciągu ul. Lutyckiej w Poznaniu, w zamian za likwidację przejazdu kolejowo-drogowego kat. A w km 2,151 linii kolejowej nr 354 w ul. Lutyckiej, w ramach projektu pn. „Poprawa bezpieczeństwa na skrzyżowaniach linii kolejowych z drogami – etap III” 
oraz 
Budowa skrzyżowania bezkolizyjnego z linią kolejową nr 354 w ciągu ul. Golęcińskiej w Poznaniu, w zamian za likwidację przejazdu kolejowo-drogowego kat. A w km 1,395 linii kolejowej nr 354  w ul. Golęcińskiej, w ramach projektu pn. „Poprawa bezpieczeństwa na skrzyżowaniach linii kolejowych z drogami – etap III”</t>
  </si>
  <si>
    <t>Budowa skrzyżowania bezkolizyjnego w ciągu nowowybudowanej obwodnicy Konradowa w nowym śladzie DP nr 1050F wraz z budową przyległego układu drogowego, w zamian za likwidację przejazdów kolejowo-drogowych na linii kolejowej nr 273-  kat. C w km 134,546 w Zakęciu oraz kat. C w km 135,529 i kat. D w km 135,753 w Konradowie w ramach projektu POIiŚ 5.1-35 pn. "Poprawa bezpieczeństwa na skrzyżowaniach linii kolejowych z drogami- Etap III"</t>
  </si>
  <si>
    <t>Budowa dwóch wiaduków kolejowych/ tunelu drogowego w ul. Działkowców we Wrześni w zamina za likwidacje dwóch przejazdów kolejowo-drogowych kat. A w ramach projektu POIiŚ 5.1-35 pn."Poprawa bezpieczeństwa na skrzyżowaniach linii kolejowych z drgoami- etap III" Współfinansowanego w ramach POIiŚ 2014-2020</t>
  </si>
  <si>
    <t>Budowa nowego odcinka drogi wojewódzkiej nr 877 Naklik- Leżajsk- Szklary wraz z budową wiaduktu kolejowego w/c linii kolejowej nr 91 Kraków Główny- Medyka oraz budową/przebudową niezbędnej infrastruktury technicznej, budowli i urządzeń budowlanych w m. Łańcut"</t>
  </si>
  <si>
    <t>Budowa widuktu kolejowego/tunelu drogowego w ul. Swarzędzkiej w Kobylnicy w ciągu drogi powiatowej nr 2407p Koziegłowy- Swarzędz w zamian za likwidację przejazdu kolejowo-drogowego kat. A w km 7,532 linii kolejowej nr 353, w ramach projektu POIiŚ 5.1-35 pn. "Poprawa bezpieczeństwa na skrzyżowaniach linii kolejowych z drogami- etap III"</t>
  </si>
  <si>
    <t>Budowa skrzyżowania bezkolizyjnego z linią kolejową nr 7 w ciągu ul. Jankowskiego w Celestynowie wraz z budową przyległego układu drogowego w formule zaprojektuj
i wybuduj w ramach projektu pn.: „Poprawa bezpieczeństwa na skrzyżowaniach linii kolejowych z drogami – Etap III”.</t>
  </si>
  <si>
    <t>Prace na linii kolejowej nr 7 Warszawa Wschodnia Osobowa - Dorohusk na odcinku Warszawa - Otwock - Dęblin - Lublin, etap II odcinek Warszawa Wschodnia Osobowa - Warszawa Wawer</t>
  </si>
  <si>
    <t xml:space="preserve">Prace na linii średnicowej w Warszawie na odcinku Warszawa Wschodnia – Warszawa Zachodnia” oraz projektu POIiŚ 6.1-22 pn.: „Budowa trasy tramwajowej do Wilanowa wraz z zakupem taboru oraz infrastrukturą towarzyszącą”. </t>
  </si>
  <si>
    <t>Wykonanie skrzyżowania dwupoziomowego w Kobyłce</t>
  </si>
  <si>
    <t>Prace na linii kolejowej nr 28 Wieliszew - Zegrze</t>
  </si>
  <si>
    <t>Prace na linii kolejowej E20 na odcinku Siedlce - Terespol, etap III - LCS Terespol</t>
  </si>
  <si>
    <t xml:space="preserve">Wykonanie robót torowych celem podniesienia prędkości na linii kolejowej nr 4 Grodzisk Mazowiecki – Zawiercie w ramach projektu pn. „Modernizacja linii kolejowej nr 4 - Centralna Magistrala Kolejowa etap II” </t>
  </si>
  <si>
    <t>Budowa nowych urządzeń srk w stacji Zawiercie oraz robót towarzyszących w ramach zadania inwestycyjnego pn. „Modernizacja linii kolejowej nr 4 – Centralna Magistrala Kolejowa etap II”</t>
  </si>
  <si>
    <t>Zaprojektowanie i wykonanie robót budowlanych na p. odg. Knapówka w ramach projektu 
pn. ”Modernizacja linii kolejowej nr 4 – Centralna Magistrala Kolejowa etap II".</t>
  </si>
  <si>
    <t>Poprawa przepustowości linii kolejowej E 20 na odcinku Warszawa – Kutno, etap I: Prace na linii kolejowej nr 3 na odc. Warszawa – granica LCS Łowicz</t>
  </si>
  <si>
    <t>Wykonanie robót budowalnych na odcinku Czyżew – Białystok od km 107,260 do km 178,500 w ramach projektu: „Prace na linii E75 na odcinku Czyżew – Białystok”</t>
  </si>
  <si>
    <t xml:space="preserve">
Prace na linii kolejowej nr 25 na odcinku Skarżysko Kamienna – Sandomierz</t>
  </si>
  <si>
    <t>Zaprojektowanie i wykonanie robót dla zadania pn.: Prace na liniach kolejowych nr 120 i 123 Hurko – Krówniki w ramach projektu „Prace inwestycyjne na przejściu granicznym Medyka – Mościska II”.</t>
  </si>
  <si>
    <t>Zaprojektowanie i wykonanie robó budowlanyuch dla budowy przejścia podziemnego w km 31,125 linii kolejowej nr 106 w stacji Strzyżów nad Wisłokiem</t>
  </si>
  <si>
    <t>Opracowanie dokumentacji projektowej i wykonanie robót dla zadania pn.: „Rewitalizacja linii kolejowej nr 79 Padew - Wola Baranowska w ramach prac przy rozbudowie terminala LHS w Woli Baranowskiej”, realizowanego w ramach projektu pn.: „Poprawa bezpieczeństwa i likwidacja zagrożeń eksploatacyjnych na sieci kolejowej”</t>
  </si>
  <si>
    <t>Prace na liniach kolejowych nr 62, 660 na odcinku Tunel – Bukowno – Sosnowiec Płd.</t>
  </si>
  <si>
    <t>Budowa nowej linii kolejowej Podłęże - Szczyrzyc - Tymbark, Mszana Dolna oraz modernizacja istniejącej linii kolejowej nr 104 Chabówka - Nowy Sącz - Etap II (KPO)</t>
  </si>
  <si>
    <t xml:space="preserve">Zaprojektowanie i wykonanie robót dla zadania  nr 1 pn.: „Prace na odcinku linii kolejowej nr 98 Sucha Beskidzka - Chabówka" realizowanego w ramach zadania "Prace na liniach kolejowych nr 97, 98, 99 na odcinku Skawina - Sucha - Beskidzka - Chabówka- Zakopane" </t>
  </si>
  <si>
    <t>Budowa obiektów inżynieryjnych wraz z likwidacją przejazdów kolejowo – drogowych w poziomie szyn na odcinku Jaworzno Szczakowa – Kraków na linii kolejowej nr 133 Dąbrowa Górnicza Ząbkowice – Kraków Główny” dla budowy układów drogowych wraz z nowymi wiaduktami drogowymi w km 34,797; 43,152; 48,890; 53,042 oraz budowy nowych przejść podziemnych pod torami w km 50,918; 61,838 linii kolejowej nr 133 Dąbrowa Górnicza Ząbkowice – Kraków Główny. zadanie nr Z2C1 - część podstawowa</t>
  </si>
  <si>
    <t>Budowa obiektów inżynieryjnych wraz z likwidacją przejazdów kolejowo – drogowych w poziomie szyn na odcinku Jaworzno Szczakowa – Kraków na linii kolejowej nr 133 Dąbrowa Górnicza Ząbkowice – Kraków Główny” dla budowy układów drogowych wraz z nowymi wiaduktami drogowymi w km 34,797; 43,152; 48,890; 53,042 oraz budowy nowych przejść podziemnych pod torami w km 50,918; 61,838 linii kolejowej nr 133 Dąbrowa Górnicza Ząbkowice – Kraków Główny. zadanie nr Z2C2 - część podstawowa</t>
  </si>
  <si>
    <t>Budowa obiektów inżynieryjnych wraz z likwidacją przejazdów kolejowo – drogowych w poziomie szyn na odcinku Jaworzno Szczakowa – Kraków na linii kolejowej nr 133 Dąbrowa Górnicza Ząbkowice – Kraków Główny” dla budowy układów drogowych wraz z nowymi wiaduktami drogowymi w km 34,797; 43,152; 48,890; 53,042 oraz budowy nowych przejść podziemnych pod torami w km 50,918; 61,838 linii kolejowej nr 133 Dąbrowa Górnicza Ząbkowice – Kraków Główny. zadanie nr Z2C3 - część podstawowa</t>
  </si>
  <si>
    <t>Budowa obiektów inżynieryjnych wraz z likwidacją przejazdów kolejowo – drogowych w poziomie szyn na odcinku Jaworzno Szczakowa – Kraków na linii kolejowej nr 133 Dąbrowa Górnicza Ząbkowice – Kraków Główny” dla budowy układów drogowych wraz z nowymi wiaduktami drogowymi w km 34,797; 43,152; 48,890; 53,042 oraz budowy nowych przejść podziemnych pod torami w km 50,918; 61,838 linii kolejowej nr 133 Dąbrowa Górnicza Ząbkowice – Kraków Główny. zadanie nr Z2C3 - zakres opcji</t>
  </si>
  <si>
    <t xml:space="preserve">Prace na linii kolejowej E 30 na odcinku Kraków Główny Towarowy – Rudzice        wraz z dobudową torów linii aglomeracyjnej
</t>
  </si>
  <si>
    <t xml:space="preserve">Prace na linii kolejowej nr 93 Trzebinia – Zebrzydowice na odcinku Oświęcim -  Czechowice Dziedzice w ramach Projektu POIiŚ 2014-2020 nr 5.1-12 pn.: ,,Prace na linii kolejowej nr 93 na odcinku Trzebinia – Oświęcim –Czechowice Dziedzice” </t>
  </si>
  <si>
    <t xml:space="preserve">Prace na linii kolejowej nr 93 Trzebinia – Zebrzydowice na odcinku Oświęcim -  Czechowice Dziedzice w ramach Projektu POIiŚ 2014-2020 nr 5.1-12 pn.: ,,Prace na linii kolejowej nr 93 na odcinku Trzebinia – Oświęcim ” </t>
  </si>
  <si>
    <t>„Prace na linii kolejowej nr 94 na odcinku Kraków Płaszów – Skawina – Oświęcim”</t>
  </si>
  <si>
    <t>Zaprojektowanie i wykonanie robót dla przebudowy mostu w Przemyślu, w km 243,845 linii kolejowej nr 91 Kraków Główny - Medyka w ramach Projektu pn.: „Poprawa stanu technicznego obiektów inżynieryjnych - etap II”</t>
  </si>
  <si>
    <t xml:space="preserve">Zaprojektowanie i wykonanie robót dla zadania pn. Budowa 
i modernizacja linii kolejowych oraz infrastruktury przystankowej realizowanego w ramach projektu: „Budowa Podmiejskiej Kolei Aglomeracyjnej – PKA.                           
</t>
  </si>
  <si>
    <t>131</t>
  </si>
  <si>
    <t>123</t>
  </si>
  <si>
    <t>119</t>
  </si>
  <si>
    <t>121</t>
  </si>
  <si>
    <t>137</t>
  </si>
  <si>
    <t>139</t>
  </si>
  <si>
    <t>141</t>
  </si>
  <si>
    <t>147</t>
  </si>
  <si>
    <t>151</t>
  </si>
  <si>
    <t>153</t>
  </si>
  <si>
    <t>163</t>
  </si>
  <si>
    <t>133</t>
  </si>
  <si>
    <t>135</t>
  </si>
  <si>
    <t>11</t>
  </si>
  <si>
    <t>13</t>
  </si>
  <si>
    <t>15</t>
  </si>
  <si>
    <t>27</t>
  </si>
  <si>
    <t>53</t>
  </si>
  <si>
    <t>55</t>
  </si>
  <si>
    <t>57</t>
  </si>
  <si>
    <t>59</t>
  </si>
  <si>
    <t>61</t>
  </si>
  <si>
    <t>63</t>
  </si>
  <si>
    <t>7</t>
  </si>
  <si>
    <t>73</t>
  </si>
  <si>
    <t>77</t>
  </si>
  <si>
    <t>81</t>
  </si>
  <si>
    <t>82</t>
  </si>
  <si>
    <t>83</t>
  </si>
  <si>
    <t>9</t>
  </si>
  <si>
    <t>17,19,21,23,31,33</t>
  </si>
  <si>
    <t>31</t>
  </si>
  <si>
    <t>33</t>
  </si>
  <si>
    <t>17</t>
  </si>
  <si>
    <t>19</t>
  </si>
  <si>
    <t>21</t>
  </si>
  <si>
    <t>23</t>
  </si>
  <si>
    <t>2, 4, 6, 1, 3, 26</t>
  </si>
  <si>
    <t>101, 102</t>
  </si>
  <si>
    <t>103, 105, 107, 109, 111</t>
  </si>
  <si>
    <t>1,2,3,</t>
  </si>
  <si>
    <t>1, 2, 3, 4, 6, 133, 143</t>
  </si>
  <si>
    <t>1, 2, 4</t>
  </si>
  <si>
    <t>10, 12</t>
  </si>
  <si>
    <t xml:space="preserve">2/12, 3, 4, 5, 7, 9, 13, 14, 15, 16, 23, 25, 27 </t>
  </si>
  <si>
    <t>2,4</t>
  </si>
  <si>
    <t>13,13a</t>
  </si>
  <si>
    <t>15,15a</t>
  </si>
  <si>
    <t>5,7</t>
  </si>
  <si>
    <t>41,42,60,61,62,63</t>
  </si>
  <si>
    <t>10,12,14,16</t>
  </si>
  <si>
    <t>16</t>
  </si>
  <si>
    <t>12,14</t>
  </si>
  <si>
    <t>505</t>
  </si>
  <si>
    <t>527</t>
  </si>
  <si>
    <t>531a</t>
  </si>
  <si>
    <t>506</t>
  </si>
  <si>
    <t>3L (1)</t>
  </si>
  <si>
    <t>12</t>
  </si>
  <si>
    <t>14,16,18,20,22</t>
  </si>
  <si>
    <t>6,8</t>
  </si>
  <si>
    <t>10</t>
  </si>
  <si>
    <t>3, 3a</t>
  </si>
  <si>
    <t>5, 5a</t>
  </si>
  <si>
    <t>7, 9, 21</t>
  </si>
  <si>
    <t>123a,123</t>
  </si>
  <si>
    <t>124,821,822,823</t>
  </si>
  <si>
    <t>89,91,792,772</t>
  </si>
  <si>
    <t>92,793,794,723</t>
  </si>
  <si>
    <t>3a</t>
  </si>
  <si>
    <t>8,10,12,14,20,40,   46,5,7</t>
  </si>
  <si>
    <t>1, 3, 5, 7</t>
  </si>
  <si>
    <t>2, 4, 6, 8</t>
  </si>
  <si>
    <t xml:space="preserve">1, 5, 7, 9, 11 </t>
  </si>
  <si>
    <t>2, 4, 6</t>
  </si>
  <si>
    <t xml:space="preserve"> 1, 5, 7, 9,11 </t>
  </si>
  <si>
    <t xml:space="preserve">1 </t>
  </si>
  <si>
    <t xml:space="preserve">2 </t>
  </si>
  <si>
    <t>2, 4, 6,</t>
  </si>
  <si>
    <t>1,2,3,101-121,135,201-207</t>
  </si>
  <si>
    <t>1,2,3,4,5,6,7,8,9,10,30,202,208</t>
  </si>
  <si>
    <t>1,1b,2,2b,3,4,4a,4b,6,6a,8,10</t>
  </si>
  <si>
    <t>100, 101, 102</t>
  </si>
  <si>
    <t>szlak tor nr 1 i 2</t>
  </si>
  <si>
    <t>3, 5</t>
  </si>
  <si>
    <t xml:space="preserve"> 8, 10, 12, 6</t>
  </si>
  <si>
    <t>2,4,6,8</t>
  </si>
  <si>
    <t>2,6,8</t>
  </si>
  <si>
    <t>1P, 2P</t>
  </si>
  <si>
    <t>3P, 4P</t>
  </si>
  <si>
    <t>401 i 402</t>
  </si>
  <si>
    <t>1R,2R</t>
  </si>
  <si>
    <t>2Gł</t>
  </si>
  <si>
    <t>1śr</t>
  </si>
  <si>
    <t>3W</t>
  </si>
  <si>
    <t>3R</t>
  </si>
  <si>
    <t>3śr,4śr</t>
  </si>
  <si>
    <t>2SZ</t>
  </si>
  <si>
    <t>4W</t>
  </si>
  <si>
    <t>4R</t>
  </si>
  <si>
    <t>4śr</t>
  </si>
  <si>
    <t>7,5,3,1,2</t>
  </si>
  <si>
    <t>101t,102t</t>
  </si>
  <si>
    <t>201,202,203,204</t>
  </si>
  <si>
    <t>1G,2G</t>
  </si>
  <si>
    <t>1Gł</t>
  </si>
  <si>
    <t>2śr</t>
  </si>
  <si>
    <t>1S,2S</t>
  </si>
  <si>
    <t>3R,4R</t>
  </si>
  <si>
    <t>1Gł,2Gł</t>
  </si>
  <si>
    <t>1śr,2śr</t>
  </si>
  <si>
    <t>7,5,3,1,2,4,6</t>
  </si>
  <si>
    <t>1Ł,2Ł,3Ł</t>
  </si>
  <si>
    <t>1,3,5,7,2,4,6,8,10</t>
  </si>
  <si>
    <t>T82</t>
  </si>
  <si>
    <t>T81</t>
  </si>
  <si>
    <t>1R</t>
  </si>
  <si>
    <t>1S</t>
  </si>
  <si>
    <t>1(3)</t>
  </si>
  <si>
    <t>2(4)</t>
  </si>
  <si>
    <t>1a</t>
  </si>
  <si>
    <t>1, 16, 18</t>
  </si>
  <si>
    <t>3, 21</t>
  </si>
  <si>
    <t>2, 12, 14</t>
  </si>
  <si>
    <t>301,303,305,307,309,311,319</t>
  </si>
  <si>
    <t>6,8,12</t>
  </si>
  <si>
    <t>8,10,12,14</t>
  </si>
  <si>
    <t>3,5,7</t>
  </si>
  <si>
    <t>9n,11n</t>
  </si>
  <si>
    <t>23-33</t>
  </si>
  <si>
    <t>105-112</t>
  </si>
  <si>
    <t>113-126</t>
  </si>
  <si>
    <t>605-607</t>
  </si>
  <si>
    <t>619-621</t>
  </si>
  <si>
    <t>1, 3, 5, 7, 9, 11,</t>
  </si>
  <si>
    <t xml:space="preserve">2, 4, 6 </t>
  </si>
  <si>
    <t>2,8,10,12,14,16,18,20</t>
  </si>
  <si>
    <t>1, 2, 3, 3a, 4</t>
  </si>
  <si>
    <t xml:space="preserve">
szlak Szaflary - Biały Dunajec tor nr 1
</t>
  </si>
  <si>
    <t xml:space="preserve">stacja Zakopane tor nr 1,2,3,4,5,6,21,23 </t>
  </si>
  <si>
    <t xml:space="preserve">
 szlak Chabówka - Raba Wyżna tor 1 
stacja Raba Wyżna tor 1,2,3,5 
szlak Raba Wyżna - Sienawa tor nr 1 
stacja Sieniawa tor nr 1,2,3,5 
szlak Sienawa - Lasek tor nr 1,
stacja Lasek tor nr 1,2,3
szlak Lasek - Nowy Targ tor nr 1,
stacja Nowy Targ tory 1,2,3,4,5,6,17,7a,7b,11,13,15,19,21 
szlak Nowy Targ - Szaflary tor nr 1
stacja Szaflary tor nr 1,2,3,4 
szlak Szaflary - Biały Dunajec tor nr 1 
stacja Biały Dunajec tor nr 1,2,3,4 
szlak Biały Dunajec - Poronin tor nr 1 
stacja Poronin tor nr 1,2,3,4 
szlak Poronin - Zakopane tor nr 1 </t>
  </si>
  <si>
    <t xml:space="preserve">p.o. Skawa tor nr 1,3
szlak Skawa - Chabówka tor nr 1 
</t>
  </si>
  <si>
    <t xml:space="preserve">
szlak Nowy Targ - Szaflary tor nr 1, lk 99 
stacja Szaflary tor nr 1,2,3,4 lk99 
szlak Szaflary - Biały Dunajec tor nr 1
</t>
  </si>
  <si>
    <t>Szlak Raba Wyżna - Sieniawa tor nr 1</t>
  </si>
  <si>
    <t xml:space="preserve">p.o. Skawa tor nr 1,3
szlak Skawa - Chabówka tor nr 1 </t>
  </si>
  <si>
    <t>stacja Zakopane tor nr 1,2,3,4,5,6,21,23 lk99</t>
  </si>
  <si>
    <t>szlak Chabówka - Raba Wyżna tor 1 lk99
stacja Raba Wyżna tor 1,2,3,5 lk99
szlak Raba Wyżna - Sienawa tor nr 1, lk99
stacja Sieniawa tor nr 1,2,3,5 lk99
szlak Sienawa - Lasek tor nr 1, lk 99 
stacja Lasek tor nr 1,2,3, lk99
szlak Lasek - Nowy Targ tor nr 1, lk99
stacja Nowy Targ tory 1,2,3,4,5,6,17,7a,7b,11,13,15,19,21 lk99
szlak Nowy Targ - Szaflary tor nr 1, lk 99 
stacja Szaflary tor nr 1,2,3,4 lk99 
szlak Szaflary - Biały Dunajec tor nr 1
stacja Biały Dunajec tor nr 1,2,3,4 
szlak Biały Dunajec - Poronin tor nr 1 
stacja Poronin tor nr 1,2,3,4 
szlak Poronin - Zakopane tor nr 1</t>
  </si>
  <si>
    <t>Szlak Chabówka - Raba Wyżna tor nr 1</t>
  </si>
  <si>
    <t xml:space="preserve">szlak Szaflary - Biały Dunajec tor nr 1 
stacja Biały Dunajec tor nr 1,2,3,4 
szlak Biały Dunajec - Poronin tor nr 1 </t>
  </si>
  <si>
    <t xml:space="preserve">Szlak Poronin - Zakopane tor nr 1 </t>
  </si>
  <si>
    <t xml:space="preserve"> szlak Sucha Beskidzka - Maków Podhalański tor nr 1
st. Maków Podhalański tor 1,2, 3
szlak Maków Podhalański - Osielec tor nr 1
st. Osielec 1, 2, 3
szlak Osielec - Jordanów tor nr 1
st. Jordanów tor 1, 2, 3
szlak Jordanów - Skawa tor nr 1:
m.p.o. Skawa tor 1, 3
szlak Skawa - Chabówka tor 1;
st. Chabówka tory 1, 5, 7, 9</t>
  </si>
  <si>
    <t xml:space="preserve">
st. Chabówka tory  2, 4, 6,  8,  10, 12, 14, 16, 18</t>
  </si>
  <si>
    <t>st. Chabówka tor nr 5</t>
  </si>
  <si>
    <t>2, 4, 6, 8, 4a, 6a, 2b, 4b, 6b, 4c, 6c, 102, 104, 106, 15, 17, 19, 21, 23, 25, 27, 29, 31, 33, 35, 37, 39, 107, 10, 111</t>
  </si>
  <si>
    <t xml:space="preserve">zamknięcia całodobowe toru 1 na mijance PO Lutoryż </t>
  </si>
  <si>
    <t xml:space="preserve">zamknięcie całodobowe toru 1 na mijance PO Glinik Charzewski </t>
  </si>
  <si>
    <t>Całodobowe zamknięcie toru nr 5, 7, 9, 11 w stacji Rzeszów Staroniwa</t>
  </si>
  <si>
    <t>Całodobowe zamknięcie toru nr toru 102 w stacji Rzeszów Staroniwa</t>
  </si>
  <si>
    <t xml:space="preserve">Region Północny </t>
  </si>
  <si>
    <t xml:space="preserve"> Region Śląski</t>
  </si>
  <si>
    <t>Region Zachodni</t>
  </si>
  <si>
    <t xml:space="preserve">Region Południowy </t>
  </si>
  <si>
    <t>Region Południowy</t>
  </si>
  <si>
    <t>Region Centralny</t>
  </si>
  <si>
    <t>Zestawienia wykonanych prac inwestycyjnych 2022/2023</t>
  </si>
  <si>
    <t>Montaż nawierzchni torowej w wariancie 1.3</t>
  </si>
  <si>
    <t>nd</t>
  </si>
  <si>
    <t>Demontaż nawierzchni torowej  w wariancie 1.4</t>
  </si>
  <si>
    <t>Montaż nawierzchni torowej w wariancie 0,1</t>
  </si>
  <si>
    <t>Montaż nawierzchni torowej w wariancie 1,3</t>
  </si>
  <si>
    <t>Przebudowa około 23 km torów, modernizacja dwóch stacji Olsztyn Gutkowa i Dobre Miasto, budowa 3 przystanków Bukwałd, Swobodna, Cerkiewnik, około 50 obiektów inż.,9 przejazdów</t>
  </si>
  <si>
    <t>Rozbiórki infrastruktury (tory,rozjazdy,  sieć trakcyjna)</t>
  </si>
  <si>
    <t>roboty przygotowawcze, trwa wycinka drzew</t>
  </si>
  <si>
    <t>Umowa na wykonanie robót budowlanych  została podpisana 06 listopada 2023 r., roboty torowe nie  były realizowane.</t>
  </si>
  <si>
    <t xml:space="preserve">- wprowadzenie fazowania fazowania robót 55:55 układzie branżowym wg harmonogramu zamknięć torowych
- demontaż istniejącego toru nr 101, z wywiezieniem materiałów na składowisko
- demontaż istniejącego przejazdu kolejowego wraz  z urządzeniami SRK
- usuwanie zanieczyszczonego humusu z wywiezieniem na składowisko
- usuwanie starej podsypki tłuczniowej poprzez korytowanie
- rozbiórka istniejącego podtorza 
- wzmocnienie podłoża podtorza poprzez wymianę gruntu,
- stabilizacja gruntu spoiwem hydraulicznym metodą „in-situ” (gr. 35 cm)
-  wykonanie warstwy ochronnej z kruszywa łamanego ze skał twardych 0/31,5 grubości min. 0,20 m o minimalnym module E2 na górnej powierzchni pokrycia ochronnego min. 90 MPa,  E0≥210 MPa
- montaż toru tor klasy 1, bezstykowego, zgrzewanego, na wcześniej przygotowanej sub-warstwie tłucznia, z szyn nowych typu 60E1, na podkładach strunobetonowych Ps-93 rozmieszczonych w rozstawie 0,60 m z przytwierdzeniem sprężystym W14, podsypce tłuczniowej gr. 0,35 m
- wykonanie sieci trakcyjnej na odc. 0.004 km
- wykonanie sieci SRK na całym odcinku,
- wykonanie przejazdu kolejowego kat. F, o naw. z płyt typu Strail, szer. 7.0 m, wraz z urządzeniami SRK i monitoringiem
- remont istniejącego przepustu żelbetowego 2x2 m dł. 25.5 m </t>
  </si>
  <si>
    <t>- wprowadzenie fazowania fazowania robót w układzie branżowym wg harmonogramu zamknięć torowych
- demontaż istniejącego toru nr 1, z wywiezieniem materiałów na składowisko
- demontaż 1 istniejącego rozjazdu
- demontaż istniejącej sieci trakcyjnej
- usuwanie starej podsypki tłuczniowej poprzez korytowanie
- rozbiórka istniejącego podtorza 
-  wykonanie warstwy ochronnej z kruszywa łamanego ze skał twardych 0/31,5 grubości min. 0,20 m o minimalnym module E2 na górnej powierzchni pokrycia ochronnego min. 90 MPa,  E0≥210 MPa
- montaż toru tor klasy 1, bezstykowego, zgrzewanego, na wcześniej przygotowanej sub-warstwie tłucznia, z szyn nowych typu 60E1, na podkładach strunobetonowych Ps-93 rozmieszczonych w rozstawie 0,60 m z przytwierdzeniem sprężystym W14, podsypce tłuczniowej gr. 0,35 m
- wykonanie sieci trakcyjnej 0.21 odcinku,
- wykonanie sieci sztywnej na dł. 0.1 km
- zabezpieczenie konstrukcji istniejącego wiaduktu SKM
- Wykonanie jednego rozjazdu łukowanego (Rłj 60E1-950/327.288-1:12 ss)</t>
  </si>
  <si>
    <t xml:space="preserve">- wprowadzenie fazowania fazowania robót w układzie branżowym wg harmonogramu zamknięć torowych
- demontaż istniejącego toru nr 1, z wywiezieniem materiałów na składowisko
- demontaż 1 istniejącego rozjazdu
- demontaż istniejącej sieci trakcyjnej
- usuwanie starej podsypki tłuczniowej poprzez korytowanie
- rozbiórka istniejącego podtorza 
-  wykonanie warstwy ochronnej z kruszywa łamanego ze skał twardych 0/31,5 grubości min. 0,20 m o minimalnym module E2 na górnej powierzchni pokrycia ochronnego min. 90 MPa,  E0≥210 MPa
- montaż toru tor klasy 1, bezstykowego, zgrzewanego, na wcześniej przygotowanej sub-warstwie tłucznia, z szyn nowych typu 60E1, na podkładach strunobetonowych Ps-93 rozmieszczonych w rozstawie 0,60 m z przytwierdzeniem sprężystym W14, podsypce tłuczniowej gr. 0,35 m
- wykonanie sieci trakcyjnej 0.2 odcinku,
- wykonanie sieci sztywnej na dł. 0.1 km
- zabezpieczenie konstrukcji istniejącego wiaduktu SKM
- Wykonanie dwóch rozjazdów zwyczajnych (Rz 60E1-500-1:12 ss i Rz 60E1-300-1:12 ss)
</t>
  </si>
  <si>
    <t>- Opracowanie szczegółowej dokumentacji technicznej wraz z badaniami geotechnicznymi oraz ekspertyzą obiektu inżynierskiego
- opracowanie projektu wykonawczego dot. łączności doraźnej
- Wykonanie zestawienia doraźnej łączności zapowiadawczej
- tymczasowe połączenie linii 228 z bazą paliw oraz bocznicą 552 "Dębogórze" podczas wykonywania prac na stacji Gdynia Port
- wprowadzenie fazowania fazowania robót w układzie branżowym wg harmonogramu zamknięć torowych
- Wykonanie drogi technologicznej
- roboty ziemne 
- Wzmocnienie istniejącego przepustu płytą żelbetową
- Zabudowa i likwidacja tymczasowego rozjazdu w torach PERN i połączenie z linią 228
- Przeniesienie istniejącego rozjazdu oraz budowa i likwidacja tymczasowego żeberka
- przywrócenie terenu do stanu pierwotnego</t>
  </si>
  <si>
    <t>brak wykonywanych robót</t>
  </si>
  <si>
    <t>Unieważnienie i ponowne wszczęcie przetargu, brak podpisania umowy z wykonawcą.</t>
  </si>
  <si>
    <t>Roboty budowlane realizowano w zakresie przebudowy układu torowego na st. Kartuzy, szlaku Glincz- Kartuzy budowy nowego toru - łącznica LK214, budowa mijanki na st. Dzierżążno  przebudowy urządzeń sterowania ruchem kolejowym, przebudowy peronów, przebudowy obiektów inżynieryjnych.</t>
  </si>
  <si>
    <t xml:space="preserve">W ramach kontraktu wykonane zostały następujące prace:                                                     
 - przebudowa i budowa podtorza oraz nawierzchni torowej;    
- przebudowa 2 obiektów inżynieryjnych;   
- modernizacja 2 stacji i 2 przystanków osobowych wraz z budową urządzeń do obsługi podróżnych;
- modernizacja i doposażenie istniejących przejazdów kolejowo-drogowych; 
- modernizacja i doposażenie linii w urządzenia SRK; 
- przebudowa urządzeń elektroenergetycznych (zasilanie, oświetlenie, EOR, etc.); 
- przebudowa sieci i urządzeń elektroenergetyki nN.             </t>
  </si>
  <si>
    <t>brak</t>
  </si>
  <si>
    <t>Przebudowa infrastruktury kolejowej odcinek Gardeja - Kwidzyn</t>
  </si>
  <si>
    <t>Opóźnienie Wykonawcy w realizacji prac w związku ze stanem przed awaryjnym nasypy w km 91+350 - 91+550 oraz koniecznością wykonania wzmocnień podłoża gruntowego.</t>
  </si>
  <si>
    <t>Modernizacja układu torowego wraz z odwodnieniem</t>
  </si>
  <si>
    <t>niesprzyjające warunki atmosferyczne (wysokie mrozy, obfite opady śniegu) uniemożliwiające zakończenie robót w 2023 r.</t>
  </si>
  <si>
    <t>niesprzyjające warunki watmosferyczne (wysokie mrozy, obfite opady śniegu) uniemożliwiające zakończenie robót w 2023 r.</t>
  </si>
  <si>
    <t>- wzmocnienie nasypów
- wykonanie izolacji na wiadukcie w km 290,907</t>
  </si>
  <si>
    <t xml:space="preserve">Pozostało wykonanie odwodnienie u podstawy nasypu przy tprze nr 1 i 2 </t>
  </si>
  <si>
    <t>- przebudowa torów na stacji
- przebudowa peronów na stacji
- budowa nowego przejścia podziemnego w km 259,103
- przebudowa mostu w km 261,615</t>
  </si>
  <si>
    <t>Trwają roboty budowlane w stacji oraz w  obrębie stacji</t>
  </si>
  <si>
    <t>- przebudowa torów na stacji,
- przebudowa peronów na stacji
- budowa nowego przejścia podziemnego w km 259,103
- przebudowa mostu w km 261,615</t>
  </si>
  <si>
    <t>Przebudowa linii kolejowej nr 38 na odcinku Ełk (bez stacji) - Giżycko (ze stacją) w zakresie branż:                                                     a) nawierzchnia i podtorze,
b) urządzenia sterowania ruchem kolejowym,
c) urządzenia i systemy telekomunikacyjne,
d) sieć trakcyjna wraz z zasilaniem,
e) urządzenia i układy elektroenergetyki do 1 kV,
f) obiekty inżynieryjne,
g) perony i obiekty kubaturowe,
h) przejścia i przejazdy, 
i) urządzenia ochrony środowiska.</t>
  </si>
  <si>
    <t>zadanie w trakcie realizacji
wojna na Ukrainie i gwałtowny wzrost cen, który spowodował trudności m. in. W kontraktowaniu podwykonawców,
odmienne warunki gruntowe,
problemy z dostępnością kruszyw, spowolnienie dostaw materiałów</t>
  </si>
  <si>
    <t xml:space="preserve">Późne podpisanie umowy na wykonanie robót budowlanych </t>
  </si>
  <si>
    <t xml:space="preserve"> wymiana podkładów i podtorza</t>
  </si>
  <si>
    <t>LK nr 120 Hurko – Krówniki
• Stacja Krówniki:
a) Kompleksowa wymiana nawierzchni w torze nr 1, 3, 5, 5a, 7, 11, 13, 100.
b) Wymiana rozjazdów nr 1, 2, 3, 10, 11, 12, 21.
c) Wymiana oświetlenia przy torze nr 13 i głowic rozjazdowych wraz z liniami zasilającymi.
d) Wymiana urządzeń srk związanych z wymianą nawierzchni torowej.
e) Odbudowa rowów ziemnych.
• Szlak Hurko – Krówniki
a) Kompleksowa wymiana nawierzchni w torze nr 1.
b) Przebudowa przejazdu kolejowo - drogowego w km 0,215, wymiana nawierzchni 
na torowe płyty nośne systemu GTP, oświetlenia i odwodnienia.
c) Rewitalizacja przepustów masywnych w km 0,145; 1,180, 1,414.
• Stacja Hurko:
a) Wymiana rozjazdu nr 2 i oświetlenia
• LK nr 123 Hurko – Krówniki (SZ).
Stacja Krówniki:
a) Kompleksowa wymiana nawierzchni w torach nr 102, 104, tor łącznikowy Rz22 – ST1.
b) Wymiana rozjazdu nr 22.
c) Rewitalizacja przepustu masywnego w km 0,927.
d) Odbudowa rowów ziemnych.
e) Wymiana urządzeń srk związanych z wymianą nawierzchni torowej.
• Szlak Hurko – Krówniki
a) Wymiana oświetlenia na przejeździe kat. „A” w km 0,670</t>
  </si>
  <si>
    <t>Usunięto kolizje sieci srk, tt i elektroenergetyki, wykonano pale wzmacnisjące podłoże gruntowe oraz wykonano płytę denną obiektu.</t>
  </si>
  <si>
    <t>Na etapie projektowania wskazano na odmienne warunki gruntowe niż przewidziano w postępowaniu przetargowym. Spowodował to konieczność opracowania i zatwierdzenia nowego DGI. Ze względu na odmienne warunki gruntowe powstały roboty dodatkowe wzmocnienia podłoża pod konstrukcję przejścia podziemnego</t>
  </si>
  <si>
    <t xml:space="preserve">Wymiana nawierzchni torowej, przebudowa przepustu </t>
  </si>
  <si>
    <t>odc. A1 Chabówka - Rabka Zaryte do km 6,100:
1. Wykonano roboty rozbiórkowe i demontażowe;
2. Zakończono wycinkę drzew i krzewów;
3. Rozpoczęto budowę nowych obiektów inżynieryjnych.</t>
  </si>
  <si>
    <t>zadanie w trakcie realizacji</t>
  </si>
  <si>
    <t>Odcinek A2 Rabka Zaryte-Mszana Dolna w km od 6+100 do km 15+700 - rozpoczęte prace rozbiórkowe i demontażowe</t>
  </si>
  <si>
    <t xml:space="preserve"> wskazany zakres nie jest zakładany do realizacji w ramach KPO. Dodatkowo w wyniku przeprowadzonej na etapie opracowywania dokumentacji projektowej analizy zasadności modernizacji odc. B odstąpiono od prac modernizacyjnych .</t>
  </si>
  <si>
    <t>kompleksowa modernizacja LK 104
 w ramach prac na odc. E bocznica Klęczany - Nowy Sącz obejmuje odc. od km 61,220 do 76,652.</t>
  </si>
  <si>
    <t xml:space="preserve">umowa dla odc. E bocznica Klęczany - Nowy Sącz w trakcie realizacji. Trwają postępowania przetargowe dla odc. C2 stacja Limanowa </t>
  </si>
  <si>
    <t>kompleksowa modernizacja LK 104
 w ramach prac na odc. E bocznica Klęczany - Nowy Sącz</t>
  </si>
  <si>
    <t>umowa w trakcie realizacji</t>
  </si>
  <si>
    <t xml:space="preserve">Wielobranżowa przebudowa linii 99 roboty zasadnicze </t>
  </si>
  <si>
    <t xml:space="preserve">Wielobranżowa przebudowa linii 99 </t>
  </si>
  <si>
    <t xml:space="preserve">Dotyczy grupy torów parzystych, które zostaną wykonane do końca maja 2024r.  Prace na stacji Zakopane obejmują również  roboty dodatkowe (m.inn. dodatkowy peron), które miały wpływ na termin rrobót. </t>
  </si>
  <si>
    <t>Przebudowa infrastruktury kolejowej</t>
  </si>
  <si>
    <t>Wielobranżowa przebudowa linii nr 98</t>
  </si>
  <si>
    <t xml:space="preserve">Wielobranżowa przebudowa linii 98 </t>
  </si>
  <si>
    <t>Realizacja zadań w stacji Sucha Beskidzka</t>
  </si>
  <si>
    <t>Wielobranżowa przebudowa linii nr 99</t>
  </si>
  <si>
    <t>Budowa toru nr 1 linii kolejowej nr 629, estakady dla toru nr 1 linii kolejowej nr 91 oraz budowa włączenia toru nr 1 linii kolejowej 624 do linii nr 629</t>
  </si>
  <si>
    <t>Likwidacja Rz 155 i 629, palowanie</t>
  </si>
  <si>
    <t>Przebudowa zachodniej głowicy rozjazdowej torów nieparzystych w stacji Kr. Bieżanów, budowa tunelu przejścia pod torami i windy</t>
  </si>
  <si>
    <t xml:space="preserve"> Likwidacja Rz 155 i 629, wzmocnienie podtorza</t>
  </si>
  <si>
    <t>Całodobowe zamknięcie toru nr 2 linii kolejowej nr 629 na szlaku podg. Kraków Zabłocie - Kraków Płaszów z wyłączeniem napięcia w sieci trakcyjnej dla robót związanych z likwidacją rozjazdu nr 155 i 629 oraz wzmocnieniem podtorza.</t>
  </si>
  <si>
    <t>Zamknięcia torowe na potrzeby zabudowy blokady liniowej</t>
  </si>
  <si>
    <t>nie dotyczy</t>
  </si>
  <si>
    <t xml:space="preserve">Wymiana nawierzchni toroweji sieci trakcyjnej oraz budowa podziemnego  przejścia dla pieszych </t>
  </si>
  <si>
    <t>Wymiana nawierzchni toroweji i sieci trakcyjnej</t>
  </si>
  <si>
    <t>Realizacja robót na obiektach inżynieryjnych w km 2,685; 4,800; 5,027</t>
  </si>
  <si>
    <t>Przebudowa mostu kolejowego w km 243,843 wraz zwymiana nawierzchni i sieci trakcyjnej</t>
  </si>
  <si>
    <t>Budowa toru głównego dodatkowego nr 3 mijanki Zaczernie, budowa peronu nr 2 z wyposażeniem i dojściem, dobudowa obiektów inżynieryjnych w km 60,056 i 60,426, budowa urządzeń i sieci srk, teletechnicznych i elektroenergetycznych</t>
  </si>
  <si>
    <t>Budowa peronu nr 2 z wyposażeniem i dojściem w stacji Kolbuszowa</t>
  </si>
  <si>
    <t>Budowa toru głównego dodatkowego nr 3 oraz przebudowa toru nr 1 na potrzeby utworzenia mijanki Lutoryż, budowa dwóch peronów 1 i 2 wraz z wyposażeniem, budowa wiaduktu kolejowego w km 11, 349, budowa przepustu, budowa urządzeń i sieci srk, teletechnicznych i elektroenergetycznych</t>
  </si>
  <si>
    <t xml:space="preserve">Budowa toru głównego dodatkowego nr 3 oraz przebudowa toru nr 1 na potrzeby utworzenia mijanki Zaborów, budowa dwóch peronów 1 i 2, budowa przepustów kolejowych i drogowych, przebudowa przejazdu w km 25,128 ze zmianą kat. z D na A, budowa urządzeń i sieci srk, teletechnicznych i elektroenergetycznych </t>
  </si>
  <si>
    <t xml:space="preserve">budowa peronu dwukrawędziowego nr 1 wraz z dojściem i wyposażeniem, przebudowa układu torowego południowej częsci stacji Staroniwa, przebudowa przejazdów kolejowo- drogowych w km 2,505 i 2,850 kat. A, budowa urządzeń i sieci srk, teletechnicznych i elektroenergetycznych </t>
  </si>
  <si>
    <t>Wymiana nawierzchni, przebudowa obiektów inzynieryjnych</t>
  </si>
  <si>
    <t>przebudowa obiektu inzynieryjnego</t>
  </si>
  <si>
    <t>przebudowa sieci trakcyjnej</t>
  </si>
  <si>
    <t xml:space="preserve"> 
Roboty rozbiórkowe i budowlane wraz z robotami ziemnymi i wzmocnieniem podtorza - branża torowa
Sieć trakcyjna
obiekty inżynieryjne</t>
  </si>
  <si>
    <t>rozbiórka i budowa obiektu inżynieryjnego</t>
  </si>
  <si>
    <t>przebudowa obiektów inzynieryjnych</t>
  </si>
  <si>
    <t>opóźnienie w uzyskaniu decyzji o pozwoleniu na budowę</t>
  </si>
  <si>
    <t>Budowa drogi oraz wiaduktu drogowego w km 34,797 w ciągu ul. Trzeciej w Młoszowej oraz likwidacja przejazdu kolejowo-drogowego w poziomie szyn w km 34,348 w ciągu ul. Szembeka w Młoszowej oraz zmiana kategorii przejazdu z „B" na „E” – km 37,592 w ciągu ul. Tenczyńskiej w Dulowej - przejście pieszo-rowerowe</t>
  </si>
  <si>
    <t>Brak decyzji administracyjnych pozwalajacych na realizacje fizyczna robót - ZRID uzyskano w dniu 25.10.2023</t>
  </si>
  <si>
    <t xml:space="preserve">budowa drogi oraz wiaduktu drogowego w km 43,152 w ciągu ul. Zielonej w Krzeszowicach oraz likwidacja przejazdu kolejowo-drogowego w poziomie szyn w km 41,214 ciągu ul. Kolejowej w Woli Filipowskiej </t>
  </si>
  <si>
    <t>Brak decyzji administracyjnych pozwalajacych na realizacje fizyczna robót.</t>
  </si>
  <si>
    <t>budowa wiaduktu drogowego w km 48,890 w ciągu ul. Krzeszowickiej w Pisarach oraz likwidacja przejazdu kolejowo-drogowego w poziomie szyn w km 48,841</t>
  </si>
  <si>
    <t>budowa wiaduktu drogowego w km 53,042 w ciągu drogi gminnej w Niegoszowicach oraz zmiana przejazdu kolejowo-drogowego w poziomie szyn w km 52,709 na przejście pieszo-rowerowe</t>
  </si>
  <si>
    <t>a)sporządzenie projektów wykonawczych w oparciu o projekty budowlane 
b) sporządzenie projektów technologicznych i montażowych, innych wymaganych prawem,
c) uzyskanie niezbędnych decyzji administracyjnych niezbędnych do wykonania robót budowlanych 
d)kompleksowa przebudowa stacji Dąbrowa Górnicza - Gołonóg, zgodnie z opracowanym projektem budowlanym i uzyskaną decyzją o pozwoleniu na budowę, w zakresie: przebudowy sieci trakcyjnej, linii oświetleniowych, elektrycznego ogrzewania rozjazdów, systemu sterowania ruchem kolejowym (srk) i systemów telekomunikacji kolejowej, energetyki nietrakcyjnej, energetycznego zasilania systemów i urządzeń, systemów monitoringu wizyjnego w obrębie stacji Dąbrowa Górnicza,
e) likwidacja przejazdu kolejowo-drogowego kat. A w km 296,592 linii kolejowej nr 1 Warszawa Zachodnia - Katowice,
f) budowa wiaduktu kolejowego (tunelu drogowego) na wysokości ul. Parkowej, w tym instalacji związanych z odwodnieniem obiektu (wiadukt),
g) prace wynikające z projektu budowlanego, związane z budową przejścia podziemnego dla pieszych pod linią kolejową,
h) usuwanie kolizji na terenie PKP w związku z realizacją robót,
i) przeprowadzenie oceny zgodności podsystemów strukturalnych objętych zakresem zamówienia na każdym etapie (projektowania, budowy i końcowych prób podsystemu),</t>
  </si>
  <si>
    <t>1)w miejscu przejazdu kolejowego (41,740) pod  torem nr 1 i nr 2 linii kolejowej nr 3 Warszawa-Kunowice
2) Likwidacja przejazdu klejowo – drogowego Kat A w km 41,740 LK 3
3) Przebudowa drogi gminnej ul. Torowej
4) Przebudowa dróg gminnych (ulic bocznych) skrzyżowanych w granicach istniejących pasów drogowych
5) Przebudowa ul. Szymanowskiej / Św. M. Kolbego 
6) Budowa ciągów pieszo-jezdnych
7) Budowa kanalizacji deszczowej, sanitarnej wodociągowej, sieci gazowej, oświetlenia drogowego , linii energetycznych, linii telekomunikacyjnych</t>
  </si>
  <si>
    <t>Wyniku z przedłużającej się procedury przetargowej na wyłonienie Wykonawcy. Roboty rozpoczęły się pod koniec stycznia 2024 roku</t>
  </si>
  <si>
    <t xml:space="preserve">a. likwidacja przejazdu kolejowo-drogowego kat. A w km 18,175 linii kolejowej nr 25 i w km 13,162 linii kolejowej nr 17 w ciągu ul. Brzezińskiej w Nowym Bedoniu;
b. nabycie gruntów pod Inwestycję;
c. opracowanie Dokumentacji Projektowej;
d. budowa w zamian skrzyżowania bezkolizyjnego w ul. Brzezińskiej w Nowym Bedoniu,
e. powiązanie skrzyżowania bezkolizyjnego z istniejącym układem dróg poprzez budowę układu drogowego, 
f. budowa infrastruktury kanalizacyjnej w zakresie odwodnienia skrzyżowania bezkolizyjnego,
</t>
  </si>
  <si>
    <t>Zakres kolejowy 100 %</t>
  </si>
  <si>
    <t xml:space="preserve">a. likwidacja przejazdu kolejowo-drogowego kat. A w km 18,704 linii kolejowej nr 17 w ul. Brzezińskiej/Dzieci Polskich w Gałkówku;
b. nabycie gruntów pod Inwestycję;
c. opracowanie Dokumentacji Projektowej;
d. budowa w zamian skrzyżowania bezkolizyjnego w ul. Brzezińskiej/Dzieci Polskich w Gałkówku,
e. powiązanie skrzyżowania bezkolizyjnego z istniejącym układem dróg poprzez budowę układu drogowego, 
f. budowa infrastruktury kanalizacyjnej w zakresie odwodnienia skrzyżowania bezkolizyjnego,
g. inne niezbędne prace wynikające z projektu budowlanego.
</t>
  </si>
  <si>
    <t>1. likwidacja przejazdu kat. A w km 24,455 linii kolejowej nr 9 w ciągu ul. Polnej/Kwiatowej w Legionowie;
2. budowa konstrukcji skrzyżowania bezkolizyjnego w ciągu ul. Polnej i ul. Kwiatowej w części znajdującej się pod linią kolejową;
3. usunięcie kolizji z infrastrukturą kolejową;</t>
  </si>
  <si>
    <t xml:space="preserve">Budowa wiaduktu drogowego w ciągu ul. Lutyckiej (DK92), likwidacja przejazdu kat. B w km 2,151 lk354
Budowa wiaduktu drogowego w ciągu ul.Golęcińskiej (DK92), likwidacja przejazdu kat. B w km 1,354 lk354
W ramach zadania inwestycyjnego JST wykona również rondo u zbiegu ulic Koszalińskiej i Literackiej, przebudowę ulicy Podolskiej i Szczawnickiej, wiadukt ulicy Lutyckiej nad ulicą Podolańską. </t>
  </si>
  <si>
    <t>Opóźnienia w uzyskaniu Decyzji ZRID spowodowało przesunięcie realizacji zadania na lata 2023-2025. Jednocześnie zadanie przeniesiono z Etapu III do Etapu IV, który będzie finansowane w ramach FEnIKS.
Na koniec stycznie 2024 r.  Przekazany został  teren budowy.</t>
  </si>
  <si>
    <t>1) Przedmiotem zamówienia jest: 
- likwidacja przejazdów kolejowo-drogowych na linii kolejowej nr 273 – kat. C w km 134,546 w Zakęciu oraz kat. C w km 135,529 i kat. D w km 135,753 w Konradowie;
- budowa skrzyżowania bezkolizyjnego w nowobudowanej obwodnicy Konradowa w nowym śladzie DP nr 1050F;
- powiązanie skrzyżowania bezkolizyjnego z istniejącym układem dróg poprzez budowę układu drogowego;
- budowa infrastruktury kanalizacyjnej w zakresie odwodnienia skrzyżowania bezkolizyjnego;
- inne niezbędne prace wynikające z dokumentacji projektowej;
a) w tym finansowane przez PKP Polskie Linie Kolejowe S.A.:
- likwidacja przejazdów kolejowo-drogowych na linii kolejowej 
nr 273 – kat. C w km 134,546 w Zakęciu oraz kat. C w km 135,529 
i kat. D w km 135,753 w Konradowie;
- budowa skrzyżowania bezkolizyjnego w nowobudowanej obwodnicy Konradowa 
w nowym śladzie DP nr 1050F w zakresie: budowa wyodrębnionej części obiektu inżynieryjnego zawartego pomiędzy najbliższymi zewnętrznymi podporami od strony torów z ewentualnym uwzględnieniem rezerwy terenu pod rozbudowę linii kolejowej;
- usunięcia kolizji z infrastrukturą kolejową; 
b) w tym finansowane przez Powiat Nowosolski:
- budowa skrzyżowania bezkolizyjnego w nowobudowanej obwodnicy Konradowa 
w nowym śladzie DP nr 1050F w zakresie: budowa pozostałej części obiektu inżynieryjnego;
- powiązanie skrzyżowania bezkolizyjnego z istniejącym układem dróg poprzez budowę układu drogowego;
- budowa infrastruktury kanalizacyjnej w zakresie odwodnienia skrzyżowania bezkolizyjnego;
- nabycie gruntów pod inwestycję;
- zagwarantowaniem dojazdów do nieruchomości w związku 
z likwidacją przejazdów kolejowo-drogowych na linii kolejowej 
nr 273 – kat. C w km 134,546 w Zakęciu oraz kat. C w km 135,529 
i kat. D w km 135,753 w Konradowie;
- wypłata odszkodowań za grunty oraz nieruchomości przejęte 
w związku z realizacją inwestycji,
- koszty związanych z ustanowieniem ograniczeń w korzystaniu 
z nieruchomości, ograniczonych praw rzeczowych np. służebności oraz kosztów związanych z wydaniem decyzji administracyjnych 
w tym jeżeli wymagane – kosztów certyfikacji WE;
- inne niezbędne prace wynikające z dokumentacji projektowej.</t>
  </si>
  <si>
    <t xml:space="preserve">a. likwidacja przejazdu kolejowo-drogowego kat. A w km 134,786 kolejowej nr 281 i w km 0,670 linii kolejowej nr 808 w ciągu ul. Działkowców
b. nabycie gruntów pod Inwestycję;
c. opracowanie Dokumentacji Projektowej;
d. budowa w zamian skrzyżowania bezkolizyjnego;
e. powiązanie skrzyżowania bezkolizyjnego z istniejącym układem dróg poprzez budowę układu drogowego, 
f. przebudowa i rozbudowa skrzyżowań
g. budowa infrastruktury kanalizacyjnej w zakresie odwodnienia skrzyżowania bezkolizyjnego, 
h. budowa chodników i zjazdów
i. budowa dwukierunkowej ścieżki rowerowej z dopuszczeniem ruchu pieszych
j. inne niezbędne prace wynikające z projektu budowlanego. 
k. Budowa murów oporowych, 
l. budowę i przebudowę kanalizacji deszczowej
m. inne niezbędne prace wynikające z projektu 
</t>
  </si>
  <si>
    <t xml:space="preserve"> - likwidacja przejazdu kolejowo - drogowego kat A w km 174,744 linii kolejowej nr 91 zlokalizowanego w ul. Podzwierzyniec w Łańcucie w ciągu DW nr 877
 - przebudowa infrastruktury kolejowej w związku z likwidacją przejazdu,
 - budowa konstrukcji wiaduktu w częsci znajdującej się na drogą,
 - przebudowa infrastruktury kolejowej w związku z budową wiaduktu 
- wykonanie robót dodatkowych wynikających z konieczności zachowania rezerwy terenowej pod robudowę stacji Łańcut i linii nr 91 oraz konieczności odtworzenia przejazdu kolejowo drogowego na bocznicy kolejowej będącej własnością fabryki BGW w Łańcucie.</t>
  </si>
  <si>
    <t xml:space="preserve">a. likwidacja przejazdu kolejowo-drogowego kat. A w km 7,532linii kolejowej nr 353,
b. nabycie gruntów pod Inwestycję;
c. opracowanie Dokumentacji Projektowej;
d. budowa w zamian skrzyżowania bezkolizyjnego 
e. powiązanie skrzyżowania bezkolizyjnego z istniejącym układem dróg poprzez budowę układu drogowego, 
f. budowa infrastruktury kanalizacyjnej w zakresie odwodnienia skrzyżowania bezkolizyjnego,
g. budowę infrastruktury rowerowej i pieszej,
h. inne niezbędne prace wynikające z projektu budowlanego. 
i. budowę/przebudowę zjazdów
j. prace rozbiórkowe 
k. zabezpieczenie i przebudowę kolidujących urządzeń obcych infrastruktury pod i nadziemnej
l. budowę tunelu drogowego w ciągu nowego przebiegu drogi powiatowej,
</t>
  </si>
  <si>
    <t>1) Opracowanie dokumentacji projektowej
2) Uzyskanie pozwolenia na realizację inwestycji drogowej
3) Likwidacja przejazdu klejowo – drogowego Kat 4 w km 38,364 LK nr 7 w ciągu DP nr 2718W w ul. Jankowskiego w Celestynowie
4) Budowę skrzyżowania bezkolizyjnego (tunelu drogowego) wraz z powiązaniem skrzyżowania bezkolizyjnego z istniejącym układem dróg
5) Budowę infrastruktury kanalizacyjnej w zakresie odwodnienia skrzyżowania bezkolizyjnego</t>
  </si>
  <si>
    <t>Opracowanie dokumentacji projektowej - 10%
Wykonanie robót budowlanych- 0%</t>
  </si>
  <si>
    <t xml:space="preserve">Objęcie ochroną konserwatorską działek gruntowych stanowiących teren budowy inwestycji. Część działek obrębu 1 Celestynów: nr 693/22, nr 686, 226/6, 512/4 oraz 512/3. 18.12.2020 r. Mazowiecki Wojewódzki Konserwator Zabytków wpisał do rejestru zabytków nieruchomych, jako otoczenie zabytkowej willi drewnianej wraz z zielenią leśną położonej w Celestynowie przy ul. Św. Kazimierza 16. W konsekwencji wydłuża się proces uzgodnień dokumentacji projektowej. </t>
  </si>
  <si>
    <t xml:space="preserve">budowa układu torowego, sieci trakcyjnej, urządzeń srk, przejść pod torami, peronów </t>
  </si>
  <si>
    <t>Przebudowa układu torowego, sieci trakcyjnej, montaż urządzeń srk</t>
  </si>
  <si>
    <t xml:space="preserve">Rozbiórka toru, wykonanie płyty stropowej tunelu, odtworzenie toru </t>
  </si>
  <si>
    <t>Prowadzenie robót na nieeksploatowanej linii kolejowej - kontynuacja robót budowalnych zgodnie z Umową 90/101/0024/20/Z/I i regulaminem IZESh-703-100/2020</t>
  </si>
  <si>
    <t>Prowadzenie robót na nieeksploatowanej linii kolejowej - odbudowa obwodu torowego zgodnie z Umową 90/101/0024/20/Z/I i regulaminem IZESh-703-100/2020</t>
  </si>
  <si>
    <t>przebudowa stacji kolejowej w pełnym zakresie robót</t>
  </si>
  <si>
    <t>przebudowa odcinków szlakowych  w zakresie systemów sterowania ruchem kolejowym, telekomunikacji i energetyki.</t>
  </si>
  <si>
    <t>Mechaniczne oczyszczenie całej pryzmy podsypki oczyszczarkami tłucznia, mechaniczna wymiana pociągiem układkowym typu PUN podkładów typu S93 na podkłady nowe typu PS94W14 wraz z zabudową nowej szyny,mechaniczne dokręcanie wkrętów przytwierdzenia W14,  mechaniczne podbijanie toru wraz ze stabilizacją dynamiczną maszynami wysokowydajnymi, regulacja naprężeń w torze bezstykowym, wymiana elementów przytwierdzenia na typ SB W3, balastowanie toru  tłuczniem nowym gr. 31,5/50 celem uzyskania pryzmy podsypki 0,5 m od czół podkładów, odbudowa ław torowiska zgodnie z projektem regulacji osi toru w km od, regulacja sieci trakcyjnej</t>
  </si>
  <si>
    <t>uzyskanie certyfikacji podsystemu i zezwolenia na dopuszczenie do eksploatacji</t>
  </si>
  <si>
    <t>Mechaniczne uprzednie podbijanie toru maszyną UNIMAT 09-32/4S Dynamic, mechaniczne regulacyjne podbijanie toru wraz ze stabilizacją dynamiczną maszynami wysokowydajnymi typ STOPFEEXPRESS 09- 3X NG DYNAMIC, regulacja naprężeń w torze bezstykowym, 
wymiana elementów przytwierdzenia na typ SB W3 , likwidacja wad w szynach w lokalizacjach , balastowanie toru  tłuczniem nowym gr. 31,5/50 celem uzyskania pryzmy  podsypki 0,5 m od czół podkładów, regulacja sieci trakcyjnej</t>
  </si>
  <si>
    <t>Mechaniczne oczyszczenie całej pryzmy podsypki oczyszczarkami tłucznia, mechaniczna wymiana pociągiem układkowym typu PUN podkładów typu S93 na podkłady nowe typu PS94W14 wraz z zabudową nowej szyny,mechaniczne dokręcanie wkrętów przytwierdzenia W14,  mechaniczne podbijanie toru wraz ze stabilizacją dynamiczną maszynami wysokowydajnymi, regulacja naprężeń w torze bezstykowym, balastowanie toru  tłuczniem nowym gr. 31,5/50 celem uzyskania pryzmy podsypki 0,5 m od czół podkładów, odbudowa ław torowiska zgodnie z projektem regulacji osi toru w km od, regulacja sieci trakcyjnej</t>
  </si>
  <si>
    <t>Regulacja naprężeń w torze bezstykowym, wymiana elementów przytwierdzenia na typ SB W3 Likwidacja wad w szynach, mechaniczne oprofilowanie pryzmy podsypki bez podbicia, odbudowa ław torowiska zgodnie z projektem regulacji osi toru, remont wiaduktu w km 9,523</t>
  </si>
  <si>
    <t>Regulacja naprężeń w torze bezstykowym, wymiana elementów przytwierdzenia na typ SB W3 Likwidacja wad w szynach, mechaniczne oprofilowanie pryzmy podsypki bez podbicia, odbudowa ław torowiska zgodnie z projektem regulacji osi toru, wzmocnienie skarpy nasypu gabionami przy moście w km 15,593</t>
  </si>
  <si>
    <t>Regulacja naprężeń w torze bezstykowym, wymiana elementów przytwierdzenia na typ SB W3 Likwidacja wad w szynach, mechaniczne oprofilowanie pryzmy podsypki bez podbicia, odbudowa ław torowiska zgodnie z projektem regulacji osi toru</t>
  </si>
  <si>
    <t>Wymiana sieci trakcyjnej z konstrukcjami tor nr 4 oraz prace na peronie nr 1</t>
  </si>
  <si>
    <r>
      <t xml:space="preserve">Niewykonanie robót wynika z późniejszego terminu podpisania umowy w związku z odwołaniem się do KIO jednego z oferentów, brakiem zapewnienia finansowego oraz z uwagi na niesprzyjające warunki atmosferyczne (temperatury poniżej -20 stopni Celsjusza, duża warstwa śniegu). Planowany termin realizacji robót to </t>
    </r>
    <r>
      <rPr>
        <sz val="11"/>
        <color rgb="FFFF0000"/>
        <rFont val="Calibri"/>
        <family val="2"/>
        <charset val="238"/>
      </rPr>
      <t>12.04 - 22.05.2024 r.</t>
    </r>
  </si>
  <si>
    <t>Wymiana sieci trakcyjnej z konstrukcjami tor nr 3 oraz w torze nr 5, likwidacja rozjazdu nr 66, zabudowa nawierzchni nowego toru nr 19</t>
  </si>
  <si>
    <t xml:space="preserve">p. odg. Knapówka                                   a) Mechaniczne wybieranie podsypki tłuczniowej w torze nr 1 od km 160,373 do km 160,867,                                           b) Demontaż istniejącej nawierzchni torowej wraz z rozjazdami,
c) Profilowanie istniejącej warstwy pospółki  wraz z mechanicznym zagęszczaniem,
d) Zabudowa warstwy niesortu frakcji 0-31,5 o grubości 15 cm wraz z mechanicznym zagęszczeniem,
e) Zabudowa subwarstwy nowego tłucznia frakcji 31,5/50 wraz z mechcznicznym zegęszczeniem,
f) Zabudowa nowej nawierzchni torowej typu 60E1 w torze nr 1 od km 160,373 do km 160,867 na podkładach strunobetonowych PS94 z przytwierdzeniem sprężystym SB W3 wraz 
z nowymi rozjazdami zwyczajnymi typu 60E1-1200-1:18,5:
- Rz nr 2 60E1-1200-1:18,5 HS prawy w km 160,474,
- Rz nr 4 60E1-1200-1:18,5 HS prawy w km 160,509,                                                    - Rz nr 8 60E1-1200-1:18,5 HS prawy w km 160,842,
- Zabudowa wstawki międzyrozjazdowej Rz 2 – Rz 1,
g) Balastowanie torów i rozjazdów nowym tłuczniem frakcji 31,5/50,
h) Mechaniczne podbijanie toru nr 2 i rozjazdów nr 2, 4 i 8 od km 160,373 do km 160,867,
i) Spawanie termitowe złącz w rozjazdach – metoda SKV,                                             j) Regulacja toru nr 2 w planie i profilu w km 159,950 - 161,058,                              k) wykonanie odwodnienia wgłębnego od km 160,416 do km 160,460 z włączeniem do istniejącej studni w km 160,442,
k) Regulacja sieci trakcyjnej w torze nr 2 linii kolejowej nr 4 od km 159,950 do km 160,059,
Branża srk:
a) Zabudowa napędów zwrotnicowych typu HYDROSTAR w rozjazdach nr 2,4,8. </t>
  </si>
  <si>
    <r>
      <t xml:space="preserve">Niewykonanie robót wynika z późniejszego terminu podpisania umowy w związku z odwołaniem się do KIO jednego z oferentów. Planowany termin realizacji robót to </t>
    </r>
    <r>
      <rPr>
        <sz val="11"/>
        <color rgb="FFFF0000"/>
        <rFont val="Calibri"/>
        <family val="2"/>
        <charset val="238"/>
      </rPr>
      <t>12.04 - 22.05.2024 r.</t>
    </r>
  </si>
  <si>
    <t>a) wybranie górnej warstwy tłucznia w istniejącym Rz nr 1,                                        b) Balastowanie torów i rozjazdów nowym tłuczniem frakcji 31,5/50,                             c) Mechaniczne podbijanie toru nr 1 LK 571 i rozjazdu nr 1,                                             d) Regulacja sieci trakcyjnej toru nr 1 LK 571 od km 3,500 do km 3,758 oraz przejścia rozjazdowego 1-2 i rozjazdu nr 1.</t>
  </si>
  <si>
    <t xml:space="preserve">p. odg. Knapówka                                   a) Mechaniczne wybieranie podsypki tłuczniowej w torze nr 1 od km 160,556 do km 160,796,
b) Demontaż istniejącej nawierzchni torowej wraz z rozjazdami,
c) Profilowanie istniejącej warstwy pospółki wraz z mechanicznym zagęszczaniem,
d) Zabudowa warstwy niesortu frakcji 0-31,5 o grubości 15 cm wraz z mechanicznym zagęszczeniem,
e) Zabudowa subwarstwy nowego tłucznia frakcji 31,5/50 wraz z mechcznicznym zegęszczeniem,
f) Zabudowa nowej nawierzchni torowej typu 60E1 w torze nr 1 od km 160,556 do km 160,796 na podkładach strunobetonowych PS94 z przytwierdzeniem sprężystym SB W3 wraz z nowymi rozjazdami zwyczajnymi typu 60E1-1200-1:18,5:
- Rz 60E1-1200-1:18,5 HS prawy,
- Rz 60E1-1200-1:18,5 HS lewy,
- Zabudowa wstawki międzyrozjazdowej Rz 6 – Rz 7, 
- Zabudowa wstawki międzyrozjazdowej Rz 7 – Rz 8,
g) Balastowanie torów i rozjazdów nowym tłuczniem frakcji 31,5/50,
h) Mechaniczne podbijanie toru nr 1 i rozjazdów nr 6 i 7 od km 159,950 do km 160,967,
i) Spawanie termitowe złącz w rozjazdach – metoda SKV,
k) Regulacja sieci trakcyjnej w torze nr 1 linii kolejowej nr 4 od km 159,950 do km 160,967,
Branża srk:
a) Zabudowa napędów zwrotnicowych typu HYDROSTAR w rozjazdach nr 4, 6, 7, 8. 
</t>
  </si>
  <si>
    <t>Modernizacja strony nieparzystej stacji Ożarów Mazowiecki</t>
  </si>
  <si>
    <t>Zabudowa rozjazdów nr 1 i 2 na podg. W-wa Gołąbki</t>
  </si>
  <si>
    <t>roboty na obiekcie inżynieryjnym, budowa przepustów</t>
  </si>
  <si>
    <t>Kompleksowa przebudowa stacji Szepietowo wraz z infrastrukturą towarzyszącą, zmiana układu stacji, budowa nowych obiektów</t>
  </si>
  <si>
    <t>Roboty na obiektach inżynieryjnych, budowa przepustów</t>
  </si>
  <si>
    <t>Wymiana sieci trakcyjnej na wjeździe do stacji Racibory</t>
  </si>
  <si>
    <t>Kompleksowa przebudowa stacji Racibory wraz z infrastrukturą towarzyszącą, zmiana układu stacji, budowa nowych obiektów</t>
  </si>
  <si>
    <t>Przebudowa toru szlakowego, roboty na obiektach inżynieryjnych, budowa przepustów</t>
  </si>
  <si>
    <t>Kompleksowa przebudowa stacji Łapy wraz z infrastrukturą towarzyszącą, zmiana układu stacji, przebudowa grupy torów 300</t>
  </si>
  <si>
    <t>Kompleksowa przebudowa stacji Łapy wraz z infrastrukturą towarzyszącą, zmiana układu stacji, budowa nowych obiektów</t>
  </si>
  <si>
    <t>zmiana fazowania robót na stacji Łapy</t>
  </si>
  <si>
    <t>Przebuodwa torów w obrębie stacji Łapy, linia kolejowa w nowym układzie stacyjnym</t>
  </si>
  <si>
    <t>Przebudowa mostu na rzece Narew</t>
  </si>
  <si>
    <t>Kompleksowa przebudowa toru szlakowego wraz z infrastrukturą towarzyszącą i budową nowych obiektów</t>
  </si>
  <si>
    <t>Kompleksowa przebudowa stacji Białystok wraz z infrastrukturą towarzyszącą, zmiana układu stacji</t>
  </si>
  <si>
    <t>w trakcje realizacji</t>
  </si>
  <si>
    <t>Budowa/przebudowa łącznicy kolejowej z infrastrukturą towarzyszącą</t>
  </si>
  <si>
    <t>Likwidacja toru nr 15</t>
  </si>
  <si>
    <t>1, 2,3, 3a, 5,7,9,11,13,15,39,41</t>
  </si>
  <si>
    <r>
      <rPr>
        <b/>
        <sz val="11"/>
        <color theme="1"/>
        <rFont val="Arial"/>
        <family val="2"/>
        <charset val="238"/>
      </rPr>
      <t xml:space="preserve">Stacja Katowice Szopienice Północne: </t>
    </r>
    <r>
      <rPr>
        <sz val="11"/>
        <color theme="1"/>
        <rFont val="Arial"/>
        <family val="2"/>
        <charset val="238"/>
      </rPr>
      <t xml:space="preserve">
</t>
    </r>
    <r>
      <rPr>
        <b/>
        <sz val="11"/>
        <color theme="1"/>
        <rFont val="Arial"/>
        <family val="2"/>
        <charset val="238"/>
      </rPr>
      <t xml:space="preserve">Branża torowa wraz z odwodnieniem:
</t>
    </r>
    <r>
      <rPr>
        <sz val="11"/>
        <color theme="1"/>
        <rFont val="Arial"/>
        <family val="2"/>
        <charset val="238"/>
      </rPr>
      <t xml:space="preserve">1. Budowa torów głównych zasadniczych nr 1 i 2 LK 161 z nowych szyn bezstykowych 60E1, na podkładach strunobetonowych PS-94, rozstawie 0,60 m, typ przytwierdzeń SB, podsypce tłuczniowej o grubości 35 cm,
2. Budowa torów głównych dodatkowych nr 3, 5, 4, 6 LK 161 z nowych szyn bezstykowych 60E1, na podkładach strunobetonowych PS-94, rozstawie 0,60 m, typ przytwierdzeń SB, podsypce tłuczniowej o grubości 35 cm 
3. Budowa torów bocznych nr 3a, 7, 39 i 41 z nowych szyn bezstykowych 60E1, na podkładach strunobetonowych PS-83, rozstawie 0,60 m, typ przytwierdzeń SB, podsypce tłuczniowej o grubości 30 cm
4. Budowa toru bocznego nr 8 z nowych szyn bezstykowych 49E1, na podkładach strunobetonowych PS-83, rozstawie 0,60 m, typ przytwierdzeń SB, podsypce tłuczniowej o grubości 25 cm 
5. Kompleksowa wymiana nawierzchni torów odstawczych nr 8, 18, 20, 22, tor klasyczny, szyny nowe typu 49E1 łączone szyn w torze łubkami 6-cio otworowymi, na podkładach drewnianych, rozstawie 0,70 m, typ przytwierdzeń K, podsypce tłuczniowej o grubości 25 cm 
6. Budowa w wstawek między rozjazdowymi R1-R2, R3-R4, R27-R31, R32-R33, z nowych szyn bezstykowych 60E1, na podrozjazdnicach strunobetonowych, podsypce tłuczniowej o grubości 35 cm 
7. Zabudowa rozjazdów Nr 1, 2, 3, 4, 5, 6, 7, 24, 27, 28, 31, 32, 33 typu 60E1 o promieniu podstawowym R500 i skosie 1:12 na podrozjazdnicach strunobetonowych, podsypce tłuczniowej o grubości 30 cm -13 kpl.
8. Zabudowa rozjazdów Nr 8, 9, 20, 21, 22, 23, 25 typu 60E1 o promieniu podstawowym R300 i skosie 1:9 na podrozjazdnicach strunobetonowych, podsypce tłuczniowej o grubości 30 cm – 7 kpl.,
9. Zabudowa rozjazdów Nr 26, 29, 30 typu 60E1 o promieniu R190 i skosie 1:9 na podrozjazdnicach strunobetonowych, podsypce tłuczniowej o grubości 30 cm – 3 kpl.,
10.  Kompleksowa wymiana rozjazdów Nr 40, 41, 42, 46 typu 49E1 o promieniu R190 i skosie 1:9 na podrozjazdnicach drewnianych, podsypce tłuczniowej o grubości 25 cm – 4 kpl.,
11. Zabudowa rozjazdów Nr 10 typu 49E1 o promieniu R190 i skosie 1:9 na podrozjazdnicach strunobetonowych, podsypce tłuczniowej o grubości 30 cm, – 1 kpl.,
12. Zabudowa stalowych szynowych kozłów oporowych w torach nr 4a, 7, 8, 39, 41 i 22 – 6 kpl.,
13.Zabudowa kozła oporowego samohamownego ciężki typu HPL4006 w torze nr 3a – 1 kpl.,
14.Wypełnienie międzytorzy 3-5, 1-3, 2-1, 4-2, 6-4, 18-20, 20-22 klińcem,
15.Wzmocnienie podtorza pod torami Nr 1, 2, 3, 4, 5, 6, oraz rozjazdami nr 1, 2, 3, 4, 5, 6, 7, 8, 9, 21, 22, 23, 24, 25, 27, 28, 31, 32, 33 poprzez wykonanie warstwy ochronnej z kruszywa łamanego 0-31,5 mm gr. 15 cm oraz wykonanie mechanicznej stabilizacji gruntu spoiwem do głębokości maksymalnie 40cm ,
16.  Wzmocnienie podtorza pod torami nr 8, 18, 20, 22 oraz rozjazdami Nr 40, 41, 42, 46 z kruszywa łamanego 0-31,5 mm gr. 20 cm,
17. Wykonanie podbicia stabilizacyjnego torów i rozjazdów przy użyciu podbijarki i stabilizatora DGS ,
18. Wykonanie szlifowania torów i rozjazdów,  odwodnienie w postaci drenażu wgłębnego, przebudowa kolektora wzdłuż LK161 przy stacji Katowice Szopienice Płn, w rejonie ul. Roździeńskiej w Katowicach .
</t>
    </r>
    <r>
      <rPr>
        <b/>
        <sz val="11"/>
        <color theme="1"/>
        <rFont val="Arial"/>
        <family val="2"/>
        <charset val="238"/>
      </rPr>
      <t xml:space="preserve"> Branża SRK:</t>
    </r>
    <r>
      <rPr>
        <sz val="11"/>
        <color theme="1"/>
        <rFont val="Arial"/>
        <family val="2"/>
        <charset val="238"/>
      </rPr>
      <t xml:space="preserve">
1. Demontaż istniejących urządzeń srk zewnętrznych i wewnętrznych na stacji Katowice Szopienice Płn.,
2. Zabudowa komputerowych urządzeń srk w nowej nastawni  ,
3. Zabudowa systemu kontroli nie zajętości torów i rozjazdów w oparciu o system liczenia osi – 46 liczników osi wraz z urządzeniami wewnętrznymi ,
4.Zabudowa elektrycznych trójfazowych napędów zwrotnicowych wraz z umocowaniami – 25 kpl.,
5. Zabudowa kontrolerów położenia iglic wraz z umocowaniami 26 kpl.,
6. Zabudowa wykolejnicy – 1 szt.,
7. Zabudowa sygnalizatorów świetlnych wraz z podstawami 36 kpl.,
8. Zabudowa pasów świetlnych na sygnalizatorach – 10 szt.,
9. Zabudowa urządzeń samoczynnego hamowania pociągów (SHP) – 12 szt.,
10. Zabudowa wskaźników oświetlonych typu W24 – 6 szt.,
11. Zabudowa wskaźników nieoświetlonych,
12. Zabudowa systemu zasilania gwarantowanego urządzeń srk,
13. Zabudowa nowej sieci kablowej do nowobudowanych urządzeń  ,
14. Fazowanie robót srk,
15. Zabudowa jednoodstępowej półsamoczynnej blokady liniowej typu Eap-94 wraz z kontrolą nie zajętości na szlakach:
</t>
    </r>
    <r>
      <rPr>
        <b/>
        <sz val="11"/>
        <color theme="1"/>
        <rFont val="Arial"/>
        <family val="2"/>
        <charset val="238"/>
      </rPr>
      <t xml:space="preserve">Branża sieć trakcyjna: 
Stacja Katowice Szopienice Północne: 
</t>
    </r>
    <r>
      <rPr>
        <sz val="11"/>
        <color theme="1"/>
        <rFont val="Arial"/>
        <family val="2"/>
        <charset val="238"/>
      </rPr>
      <t>1. Zabudowa nowych konstrukcji wsporczych i odciągów na fundamentach palowych - 136 szt,
2. Zabudowa nowych sieci jezdnych dla torów 1, 2, 3, 4, 5, 6 oraz przejść rozjazdowych wraz z osprzętem, 
3. Zabudowa systemu uszynienia grupowego konstrukcji wsporczych, wykonanie uszynień dla przewodzących obiektów obcych, 
4. Zabudowa nowych napędów odłączników i rozłączników sekcyjnych (sterowane z nowo zabudowanej szafy sterowniczej, do szafy sterowniczej wykonano instalację zasilania nN 230V, do każdego z nowych łączników wykonano kable sterownicze)</t>
    </r>
    <r>
      <rPr>
        <b/>
        <sz val="11"/>
        <color theme="1"/>
        <rFont val="Arial"/>
        <family val="2"/>
        <charset val="238"/>
      </rPr>
      <t xml:space="preserve"> 
Branża elektroenergetyki nietrakcyjnej do 1 kV:
1. </t>
    </r>
    <r>
      <rPr>
        <sz val="11"/>
        <color theme="1"/>
        <rFont val="Arial"/>
        <family val="2"/>
        <charset val="238"/>
      </rPr>
      <t xml:space="preserve">Przebudowa oświetlenia zewnętrznego stacji Katowice Szopienice Płn, - demontaż 29 słupów oświetleniowych wraz z wysięgnikami i oraz 40 oprawami oświetleniowymi; zabudowa szafy oświetleniowej dla oświetlenia . zewnętrznego sterowanej z pulpitu operatora w nastawni KSz, zabudowa 50 słupów betonowych EOP 12/2,5 z wysięgnikami pojedynczymi i oprawami LED 75W, 38 słupów betonowych EOP 12/2,5 z wysięgnikami podwójnymi i oprawami LED 55W, 7 słupów stalowych 12m z wysięgnikami pojedynczymi i oprawami LED 236W, wykonanie kompleksowe tras kablowych od złącz zasilających (własn. PGE Energetyka) do szaf, opraw oświetleniowych, komunikacja między szafami i pulpitem operatora w nastawni KSz,
2. Zabudowa urządzeń elektrycznego ogrzewania rozjazdów (EOR) na stacji Katowice Szopienice Płn.; - demontaż 12 skrzyń ogrzewania rozjazdów; zabudowa 3 szaf ogrzewania rozjazdów wraz z liniami zasilającymi i systemem sterowania nadrzędnego z pulpitu operatora w nastawni KSz i złączami kablowymi, zabudowa systemu ogrzewania dla 24 rozjazdów, wykonanie kompleksowe tras kablowych od złącz zasilających (własn. PGE Energetyka) do szaf, skrzyń transfotmatorów separacyjnych, grzałek, komunikacja między szafami i pulpitem operatora w nastawni KSz,
3. Wykonanie zasilania urządzeń teletechniki – zabudowa 7 złącz dla zasilania urządzeń TT, wykonanie kompleksowe tras kablowych od złącz zasilających (własn. PGE Energetyka) do szaf, 
4.. Montaż urządzeń łączności przewodowej i bezprzewodowej,
5. Wykonanie zasilania nastawni KSz – zabudowa złącza dla zasilania nastawni KSz wraz z szafą oświetleniową, zabudowa słupa kompozytowego na fundamencie prefabrykowanym wraz z wysięgnikiem pojedynczym i oprawą LED 75W, wykonanie kompleksowe tras kablowych od złącz zasilających (własn. PGE Energetyka) do szafy i słupa oświetlenia parkingu, 
6. Wykonanie zasilania SRK (podstawowe i rezerwowe) - zabudowa złącza dla zasilania SRK, , wykonanie kompleksowe tras kablowych od złącz zasilających (własn. PGE Energetyka) do szafy i urządzeń SRK,
7. Wykonanie zasilania monitoringu TT i oświetlenia placu składowego – zabudowa szafy oświetleniowej wraz z 3 złączami dla zasilania urządzeń monitoringu TT, zabudowa 40 słupów betonowych EOP 12/2,5 z wysięgnikami pojedynczymi i oprawami LED 167W i 236W, wykonanie kompleksowe tras kablowych od złącz zasilających, do szafy oświetleniowej, złącz zasilania urządzeń monitoringu TT i słupów oświetleniowych placu składowego, 
8. Usunięcie kolizji z sieciami i urządzeniami własności PKP Energetyka,
9. Wykonanie oświetlenia pod wiaduktem na ul. Lwowskiej wraz z zasilaniem; - zabudowa szafy oświetleniowej dla oświetlenia pod wiaduktem, zabudowa opraw oświetleniowych pod wiaduktem na ul. Lwowskiej (4kpl) wraz z wykonaniem kompleksowym tras kablowych od złącz zasilających, do szafy oświetleniowej do opraw oświetleniowych pod wiaduktem na ul. Lwowskiej,
</t>
    </r>
    <r>
      <rPr>
        <b/>
        <sz val="11"/>
        <color theme="1"/>
        <rFont val="Arial"/>
        <family val="2"/>
        <charset val="238"/>
      </rPr>
      <t xml:space="preserve"> Branża telekomunikacji: </t>
    </r>
    <r>
      <rPr>
        <sz val="11"/>
        <color theme="1"/>
        <rFont val="Arial"/>
        <family val="2"/>
        <charset val="238"/>
      </rPr>
      <t xml:space="preserve">
Zrealizowano zabudowę kanalizacji kablowej wielobranżowej ośmiootworowej o łącznej długości 1781m w stacji Katowice Szopienice Płn, 
</t>
    </r>
    <r>
      <rPr>
        <b/>
        <sz val="11"/>
        <color theme="1"/>
        <rFont val="Arial"/>
        <family val="2"/>
        <charset val="238"/>
      </rPr>
      <t>Branża mostowa (obiekty inżynieryjne):</t>
    </r>
    <r>
      <rPr>
        <sz val="11"/>
        <color theme="1"/>
        <rFont val="Arial"/>
        <family val="2"/>
        <charset val="238"/>
      </rPr>
      <t xml:space="preserve">
a) Remont wiaduktu w km 1,075 
b) Remont wiaduktu w km 1,255 
c) Remont mostu w km 1,291:
</t>
    </r>
    <r>
      <rPr>
        <sz val="11"/>
        <rFont val="Arial"/>
        <family val="2"/>
        <charset val="238"/>
      </rPr>
      <t>d) Rozbiórka i budowa nowego wiaduktu w km 0,075 LK 657:</t>
    </r>
    <r>
      <rPr>
        <sz val="11"/>
        <color theme="1"/>
        <rFont val="Arial"/>
        <family val="2"/>
        <charset val="238"/>
      </rPr>
      <t xml:space="preserve">
</t>
    </r>
    <r>
      <rPr>
        <b/>
        <sz val="11"/>
        <color theme="1"/>
        <rFont val="Arial"/>
        <family val="2"/>
        <charset val="238"/>
      </rPr>
      <t>Obiekty kubaturowe:</t>
    </r>
    <r>
      <rPr>
        <sz val="11"/>
        <color theme="1"/>
        <rFont val="Arial"/>
        <family val="2"/>
        <charset val="238"/>
      </rPr>
      <t xml:space="preserve"> 
1. Zamknięcie budynku nastawni dysponującej KSz w km -0+027 LK 161,
2. Kompleksowa rozbiórka budynku nastawni wykonawczej KSz-1 w km 1,043 LK 161 wraz z likwidacją przyłączu do budynku oraz zbiornika na nieczystości ciekłe,
3. Budowa nowej nastawni dysponującej KSz w km 0,260 LK 161 wraz z instalacjami sanitarnymi i elektrycznymi oraz przyłączami wod.-kan. i systemem przeciwpożarowym:
4. Kompleksowa rozbiórka strażnicy przejazdowej przy ul. Le Ronda,
5 Rozbiórka kompleksu budynków nastawni dysponującej KDM,
6 Rozbiórka kompleksu budynków nastawni wykonawczej KDM-1.
</t>
    </r>
    <r>
      <rPr>
        <b/>
        <sz val="11"/>
        <color theme="1"/>
        <rFont val="Arial"/>
        <family val="2"/>
        <charset val="238"/>
      </rPr>
      <t>Drogi i wygrodzenia:</t>
    </r>
    <r>
      <rPr>
        <sz val="11"/>
        <color theme="1"/>
        <rFont val="Arial"/>
        <family val="2"/>
        <charset val="238"/>
      </rPr>
      <t xml:space="preserve">
1. Rozbudowa ul. Lwowskiej:
2. Rozbudowa zjazdu indywidualnego do nastawni KSz – nawierzchnia z kostki brukowej,
</t>
    </r>
    <r>
      <rPr>
        <b/>
        <sz val="11"/>
        <color theme="1"/>
        <rFont val="Arial"/>
        <family val="2"/>
        <charset val="238"/>
      </rPr>
      <t>Budowa ogrodzeń:</t>
    </r>
    <r>
      <rPr>
        <sz val="11"/>
        <color theme="1"/>
        <rFont val="Arial"/>
        <family val="2"/>
        <charset val="238"/>
      </rPr>
      <t xml:space="preserve">
1. Wykonanie ogrodzenia panelowego wraz z furtkami - 1 612 mb;
2. Zabudowa bram wjazdowych – 7 szt.
</t>
    </r>
    <r>
      <rPr>
        <b/>
        <sz val="11"/>
        <color theme="1"/>
        <rFont val="Arial"/>
        <family val="2"/>
        <charset val="238"/>
      </rPr>
      <t xml:space="preserve">Ekrany akustyczne: </t>
    </r>
    <r>
      <rPr>
        <sz val="11"/>
        <color theme="1"/>
        <rFont val="Arial"/>
        <family val="2"/>
        <charset val="238"/>
      </rPr>
      <t xml:space="preserve">
Budowa ekranu akustycznego przy linii kolejowej nr 161 - 110 mb
</t>
    </r>
  </si>
  <si>
    <r>
      <t xml:space="preserve">
</t>
    </r>
    <r>
      <rPr>
        <b/>
        <sz val="11"/>
        <rFont val="Calibri"/>
        <family val="2"/>
        <charset val="238"/>
        <scheme val="minor"/>
      </rPr>
      <t>Szlak Katowice Szopienice Płn.Siemianowice Sląskie</t>
    </r>
    <r>
      <rPr>
        <sz val="11"/>
        <rFont val="Calibri"/>
        <family val="2"/>
        <charset val="238"/>
        <scheme val="minor"/>
      </rPr>
      <t xml:space="preserve">
</t>
    </r>
    <r>
      <rPr>
        <b/>
        <sz val="11"/>
        <rFont val="Calibri"/>
        <family val="2"/>
        <charset val="238"/>
        <scheme val="minor"/>
      </rPr>
      <t xml:space="preserve">Branża torowa z odwodnieniem:
</t>
    </r>
    <r>
      <rPr>
        <sz val="11"/>
        <rFont val="Calibri"/>
        <family val="2"/>
        <charset val="238"/>
        <scheme val="minor"/>
      </rPr>
      <t xml:space="preserve">Budowa torów głównych zasadniczych nr 1 i 2 LK 161 z nowych szyn bezstykowych 60E1, na podkładach strunobetonowych PS-94, rozstawie 0,60 m, typ przytwierdzeń SB, podsypce tłuczniowej o grubości 35 cm.
</t>
    </r>
    <r>
      <rPr>
        <b/>
        <sz val="11"/>
        <rFont val="Calibri"/>
        <family val="2"/>
        <charset val="238"/>
        <scheme val="minor"/>
      </rPr>
      <t xml:space="preserve">
Stacja Katowice Dąbrówka Mała (likwidacja stacji):
Branża torowa wraz z odwodnieniem:</t>
    </r>
    <r>
      <rPr>
        <sz val="11"/>
        <rFont val="Calibri"/>
        <family val="2"/>
        <charset val="238"/>
        <scheme val="minor"/>
      </rPr>
      <t xml:space="preserve">
1. Likwidacja rozjazdów nr 1, 2, 3, 35, 36, 37, 40, 41 wraz z kompleksową wymianą nawierzchni w torze nr 1 i 2 LK 161, zabudowa nowych szyn bezstykowych 60E1, na podkładach strunobetonowych PS-94, rozstawie 0,60 m, typ przytwierdzeń SB, podsypce tłuczniowej o grubości 35 cm,
2. Likwidacja toru nr 4,
3. Odwodnienie w postaci drenażu wgłębnego,
4. Regulacja w planie i w profilu toru nr 1 i 2 LK 161
</t>
    </r>
    <r>
      <rPr>
        <b/>
        <sz val="11"/>
        <rFont val="Calibri"/>
        <family val="2"/>
        <charset val="238"/>
        <scheme val="minor"/>
      </rPr>
      <t xml:space="preserve">Branża srk::
</t>
    </r>
    <r>
      <rPr>
        <sz val="11"/>
        <rFont val="Calibri"/>
        <family val="2"/>
        <charset val="238"/>
        <scheme val="minor"/>
      </rPr>
      <t xml:space="preserve">1. Demontaż istniejących urządzeń srk zewnętrznych i wewnętrznych na stacji Katowice Dąbrówka Mała
2. Zabudowa urządzeń przejazdowych kat. B wraz z przekwalifikowaniem przejazdu z kat. A w km. 2,813 lk 161
3. Zabudowa napędów rogatkowych wraz z fundamentami oraz drągami - 4 kpl. 
4. Zabudowa sygnalizatorów drogowych wraz z fundamentami – 6 kpl. 
5. Zabudowa sygnalizatorów Top wraz z podstawami – 4 kpl. 
6. Zabudowa systemu liczników osi dla urządzeń SSP – 8 szt.
</t>
    </r>
    <r>
      <rPr>
        <b/>
        <sz val="11"/>
        <rFont val="Calibri"/>
        <family val="2"/>
        <charset val="238"/>
        <scheme val="minor"/>
      </rPr>
      <t>Sieć trakcyjna  (likwidacja stacji):</t>
    </r>
    <r>
      <rPr>
        <sz val="11"/>
        <rFont val="Calibri"/>
        <family val="2"/>
        <charset val="238"/>
        <scheme val="minor"/>
      </rPr>
      <t xml:space="preserve">
1. Przebudowa konstrukcji wsporczych sieci trakcyjnej zlokalizowanych w międzytorzu torów 1 i 2,
2. Przewieszenie sieci trakcyjnej torów nr 1 i 2 na nowe konstrukcje wsporcze (wraz z wymaganą regulacją), montaż uszynień indywidualnych bezpośrednich (dla nowych konstrukcji wsporczych);
</t>
    </r>
    <r>
      <rPr>
        <b/>
        <sz val="11"/>
        <rFont val="Calibri"/>
        <family val="2"/>
        <charset val="238"/>
        <scheme val="minor"/>
      </rPr>
      <t>Branża elektroenergetyki nietrakcyjnej do 1 kV:</t>
    </r>
    <r>
      <rPr>
        <sz val="11"/>
        <rFont val="Calibri"/>
        <family val="2"/>
        <charset val="238"/>
        <scheme val="minor"/>
      </rPr>
      <t xml:space="preserve">
Demontaż zbędnego oświetlenia stacji Katowice Dąbrówka Mała oraz przebudowa przyłączy rozebranych nastawni KDM i KDM1; - demontaż 49 słupów oświetleniowych wraz z wysięgnikami i 46 oprawami oświetleniowymi,
</t>
    </r>
    <r>
      <rPr>
        <b/>
        <sz val="11"/>
        <rFont val="Calibri"/>
        <family val="2"/>
        <charset val="238"/>
        <scheme val="minor"/>
      </rPr>
      <t>Obiekty kubaturowe:</t>
    </r>
    <r>
      <rPr>
        <sz val="11"/>
        <rFont val="Calibri"/>
        <family val="2"/>
        <charset val="238"/>
        <scheme val="minor"/>
      </rPr>
      <t xml:space="preserve">
1. Kompleksowa rozbiórka strażnicy przejazdowej przy ul. Le Ronda,
2.  Rozbiórka kompleksu budynków nastawni dysponującej KDM,
3. Rozbiórka kompleksu budynków nastawni wykonawczej KDM-1.
</t>
    </r>
    <r>
      <rPr>
        <b/>
        <sz val="11"/>
        <rFont val="Calibri"/>
        <family val="2"/>
        <charset val="238"/>
        <scheme val="minor"/>
      </rPr>
      <t>Drogi i wygrodzenie:</t>
    </r>
    <r>
      <rPr>
        <sz val="11"/>
        <rFont val="Calibri"/>
        <family val="2"/>
        <charset val="238"/>
        <scheme val="minor"/>
      </rPr>
      <t xml:space="preserve">
Przebudowa przejazdu kolejowo – drogowego w ciagu ul. Le Ronda w km. 2,813 LK 161:
</t>
    </r>
    <r>
      <rPr>
        <b/>
        <sz val="11"/>
        <rFont val="Calibri"/>
        <family val="2"/>
        <charset val="238"/>
        <scheme val="minor"/>
      </rPr>
      <t xml:space="preserve">
Stacja Siemianowice Śląskie:
Branża srk:
</t>
    </r>
    <r>
      <rPr>
        <sz val="11"/>
        <rFont val="Calibri"/>
        <family val="2"/>
        <charset val="238"/>
        <scheme val="minor"/>
      </rPr>
      <t xml:space="preserve">1. Zabudowa półsamoczynnej jednoodstępowej blokady liniowej od km 0,260 do 5,213  wraz z kontrolą nie zajętości torów szlakowych w oparciu o system liczenia osi na szlaku Katowice Szopienice Północne – Siemianowice Śląskie
2.  Zabudowa nowych sygnalizatorów świetlnych wraz z podstawami oraz wskaźnikami świetlnymi LED – 2 kpl. 
3.Zabudowa nowych urządzeń SHP dla sygnalizatorów – 2 szt. 
4. Wykonanie sieci kablowej dla nowobudowanych urządzeń 
5. Zabudowa nowych wskaźników nieoświetlonych typu W1, W11
</t>
    </r>
    <r>
      <rPr>
        <b/>
        <sz val="11"/>
        <rFont val="Calibri"/>
        <family val="2"/>
        <charset val="238"/>
        <scheme val="minor"/>
      </rPr>
      <t xml:space="preserve">
</t>
    </r>
  </si>
  <si>
    <r>
      <t>Branża torowa z odwodnienie:
B</t>
    </r>
    <r>
      <rPr>
        <sz val="11"/>
        <color rgb="FF000000"/>
        <rFont val="Calibri"/>
        <family val="2"/>
        <charset val="238"/>
        <scheme val="minor"/>
      </rPr>
      <t>udowa tor nr 1 LK 654 z nowych szyn bezstykowych 60E1, na podkładach strunobetonowych PS-94, rozstawie 0,60 m, typ przytwierdzeń SB, podsypce tłuczniowej o grubości 35 cm.</t>
    </r>
    <r>
      <rPr>
        <b/>
        <sz val="11"/>
        <color rgb="FF000000"/>
        <rFont val="Calibri"/>
        <family val="2"/>
        <charset val="238"/>
        <scheme val="minor"/>
      </rPr>
      <t xml:space="preserve">
Podg. Szabelnia:
Branża srk:
</t>
    </r>
    <r>
      <rPr>
        <sz val="11"/>
        <color rgb="FF000000"/>
        <rFont val="Calibri"/>
        <family val="2"/>
        <charset val="238"/>
        <scheme val="minor"/>
      </rPr>
      <t>1. Demontaż tarczy ostrzegawczej wraz z obwodami wewnętrznymi
2. Zabudowa półsamoczynnej jednoodstępowej blokady liniowej od km 0,200 do 1,103 wraz z kontrolą nie zajętości torów szlakowych w oparciu o system liczenia osi na szlaku Katowice Szopienice Północne – podg. Stawiska
3. Przebudowa pulpitu nastawczego
4. Uzależnienie wskazań semafora wyjazdowego na podg. Stawiska od wskazań semafora wjazdowego na stacji Katowice Szopienice Północne
5. Zabudowa nowej sieci kablowej do nowobudowanych urządzeń</t>
    </r>
    <r>
      <rPr>
        <b/>
        <sz val="11"/>
        <color rgb="FF000000"/>
        <rFont val="Calibri"/>
        <family val="2"/>
        <charset val="238"/>
        <scheme val="minor"/>
      </rPr>
      <t xml:space="preserve">
</t>
    </r>
  </si>
  <si>
    <r>
      <rPr>
        <b/>
        <sz val="10"/>
        <rFont val="Calibri"/>
        <family val="2"/>
        <charset val="238"/>
        <scheme val="minor"/>
      </rPr>
      <t xml:space="preserve">Branża torowa z odwodnieniem:
</t>
    </r>
    <r>
      <rPr>
        <sz val="10"/>
        <rFont val="Calibri"/>
        <family val="2"/>
        <charset val="238"/>
        <scheme val="minor"/>
      </rPr>
      <t>Budowa toru nr 1 LK 657 z nowych szyn bezstykowych 60E1, na podkładach strunobetonowych PS-94, rozstawie 0,60 m, typ przytwierdzeń SB, podsypce tłuczniowej o grubości 35 cm.,</t>
    </r>
    <r>
      <rPr>
        <b/>
        <sz val="10"/>
        <rFont val="Calibri"/>
        <family val="2"/>
        <charset val="238"/>
        <scheme val="minor"/>
      </rPr>
      <t xml:space="preserve">
Podg. Stawiska:</t>
    </r>
    <r>
      <rPr>
        <sz val="10"/>
        <rFont val="Calibri"/>
        <family val="2"/>
        <charset val="238"/>
        <scheme val="minor"/>
      </rPr>
      <t xml:space="preserve">
</t>
    </r>
    <r>
      <rPr>
        <b/>
        <sz val="10"/>
        <rFont val="Calibri"/>
        <family val="2"/>
        <charset val="238"/>
        <scheme val="minor"/>
      </rPr>
      <t>Branża srk:</t>
    </r>
    <r>
      <rPr>
        <sz val="10"/>
        <rFont val="Calibri"/>
        <family val="2"/>
        <charset val="238"/>
        <scheme val="minor"/>
      </rPr>
      <t xml:space="preserve">
1. Zabudowa półsamoczynnej jednoodstępowej blokady liniowej od km 0,243 do 1,140 wraz z kontrolą nie zajętości torów szlakowych w oparciu o system liczenia osi na szlaku Katowice Szopienice Północne – podg. Stawiska
2. Zabudowa sygnalizatorów wraz z podstawami – 2 kpl.
3.Zabudowa wskaźników oświetlonych
4. Uzależnienie wskazań semaforów wyjazdowych na podg. Stawiska od wskazań semafora wjazdowego na stacji Katowice Szopienice Północne
5. Zabudowa urządzeń samoczynnego hamowania pociągów (SHP) – 2 szt. 
6. Zabudowa nowej sieci kablowej do nowobudowanych urządzeń
7.  demontaż tarczy ostrzegawczej wraz z obwodami wewnętrznymi
</t>
    </r>
    <r>
      <rPr>
        <b/>
        <sz val="10"/>
        <rFont val="Calibri"/>
        <family val="2"/>
        <charset val="238"/>
        <scheme val="minor"/>
      </rPr>
      <t>Branża mostowa (obiekty inżynieryjne):</t>
    </r>
    <r>
      <rPr>
        <sz val="10"/>
        <rFont val="Calibri"/>
        <family val="2"/>
        <charset val="238"/>
        <scheme val="minor"/>
      </rPr>
      <t xml:space="preserve">
a) Remont ściany oporowej w km 0,020 LK 657:
</t>
    </r>
    <r>
      <rPr>
        <sz val="10"/>
        <color rgb="FFFF0000"/>
        <rFont val="Calibri"/>
        <family val="2"/>
        <charset val="238"/>
        <scheme val="minor"/>
      </rPr>
      <t/>
    </r>
  </si>
  <si>
    <t>1,2,4</t>
  </si>
  <si>
    <t>Brak robót</t>
  </si>
  <si>
    <t>Trwa procedura przetargowa.
Brak podpisanej umowy z Wykonawcą.</t>
  </si>
  <si>
    <t>modernizacja/odbudowa</t>
  </si>
  <si>
    <t>Demontaż/Rozbiórka: Sieci Trakcyjnej wraz konstrukcjami, Torów,                     Montaż pali i konstrukcji sieci trakcyjnej'                                  Roboty z zakresu ELEKTROENERGETYKI i SRK</t>
  </si>
  <si>
    <t>brak robót</t>
  </si>
  <si>
    <t>tymczasowe przesunięcie osi toru nr 1  oraz przęsła nad ul. Wiosny Ludów w celu umożliwienia realizacji robót zasadniczych</t>
  </si>
  <si>
    <t>tymczasowe przesunięcie osi toru nr 1 w celu umożliwienia realizacji robót zasadniczych</t>
  </si>
  <si>
    <t xml:space="preserve">Demontaż nawierzchni toru, wymiana podtorza, wzmocnienie podtorza, przebudowa podziemnej infrastruktury, ułożenie toru, Wymiana sieci trakcyjnej  </t>
  </si>
  <si>
    <t>Z powodu opóźnienia terminu podpisania umowy z Wykonawcą ze względu na brak zapewnienia finansowania roboty uległy przesunięciu od 12.10.2023</t>
  </si>
  <si>
    <t>budowa sieci w stacji Rudziniec Gliwicki  tor nr 10</t>
  </si>
  <si>
    <t>budowa sieci w stacji Rudziniec Gliwicki  tor nr 10 palowanie w skrajni toru nr 8</t>
  </si>
  <si>
    <t>wymian rozjazdu nr 1 w torze nr 2  stacja Toszek Północ</t>
  </si>
  <si>
    <t>wymian rozjazdu nr 1 w torze nr 2  stacja Toszek Północ regulacja sieci</t>
  </si>
  <si>
    <t>Modernizacja toru głównego zasadniczego, budowa nowego peronu na stacji Gliwice Łabędy, rozbiórka i budowa obiektów inżynieryjnych, budowa ekranów akustycznych</t>
  </si>
  <si>
    <t>Umowa na realizację robót budowlanych została podpisana w dniu 09.11.2023r., pierwsze zamknięcia torowe zostały podjęte 08.01.2024 r.</t>
  </si>
  <si>
    <t>Budowa nowego toru ze stacji Gliwice Łabędy do stacji Gliwice Port</t>
  </si>
  <si>
    <t>Umowa na realizację robót budowlanych została podpisana w dniu 09.11.2023r. Wykonawca ze względu na brak zgody bocznicy na zamknięcie toru przesunął prace na rok 2024. Tor zostanie wybudowany w 2024 r., ale ze względu na brak urządzeń srk w stacji będzie oddany do ruchu w 2026 roku</t>
  </si>
  <si>
    <t xml:space="preserve"> - demontaż istniejącej nawierzchni torów nr 1 i nr 2 na odcinku od km 117,890 do km 119,300,
- zabudowa nawierzchni tymczasowej w torze nr 2 na odcinku od km 117,890 do km 119,300,
- zabudowa tymczasowej konstrukcji wsporczej dla sieci trakcyjnej oraz demontaż sekcji
sieci trakcyjnej nad torem nr 1 na odcinku od km 117,949-33 do km 119,372-21;
- zabudowa obudowy dla maszyny drążącej,
- demontaż i zabudowa istniejących rurociągów i ciągów kablowych,
- demontaż w torze nr 1 oraz demontaż i zabudowa w torze nr 2 urządzeń SHP w km 118,860,
- zabudowa tymczasowej sieci trakcyjnej w torze tymczasowym, , w km 118,217 – 119.459
- zabudowa przejazdu technologicznego tymczasowego kolejowo-drogowego kategorii F
w km 118.400 w torze tymczasowym.</t>
  </si>
  <si>
    <t>Roboty budowlane w zakresie - poszerzenie konstrukcji tunelu.</t>
  </si>
  <si>
    <t>Wymiana maszyny drążącej na maszynę wykonującą docelową obudowę tunelu.</t>
  </si>
  <si>
    <t>odnowienie trzech obiektów inżynieryjnych: 2 mosty i 1 wiadukt</t>
  </si>
  <si>
    <t xml:space="preserve">Roboty budowlane polegały w szczególności na wymianie nawierzchni kolejowej, oczyszczaniu podsypki, remontach obiektów inżynieryjnych, demontażu istniejących konstrukcji wsporczych i fundamentów dla sieci trakcyjnej oraz montażu nowych fundamentów palowych, robotach branży srk oraz pracach w zakresie przejazdów kolejowo-drogowych. </t>
  </si>
  <si>
    <t xml:space="preserve">Odbiór końcowy powołany na dzień 29.02.2024 r. </t>
  </si>
  <si>
    <t xml:space="preserve">Z powodu opóźnienia terminu podpisania umowy z Wykonawcą ze względu na brak zapewnienia finansowania a także przedawnienia się uzgodnień zamknięcia ul. Wiosny Ludów roboty przesunięcia przęsła i nasunięcia toru uległy </t>
  </si>
  <si>
    <t>Z powodu opóźnienia terminu podpisania umowy z Wykonawcą ze względu na brak zapewnienia finansowania roboty uległy przesunięciu</t>
  </si>
  <si>
    <t xml:space="preserve">Z powodu opóźnienia terminu podpisania umowy z Wykonawcą ze względu na brak zapewnienia finansowania roboty uległy przesunięciu </t>
  </si>
  <si>
    <t xml:space="preserve">W dniu 07.07.2023 r. została podpisana umowa pomiędzy Skarbem Państwa  - Ministrem Funduszy i Polityki Regionalnej oraz Skarbem Państwa – Centrum Unijnych Projektów Transportowych a PKP Polskiej Linie Kolejowe S.A. na dofinansowanie ze środków instrumentu Łącząc Europę nr CEF2/001/2021. Umowa ta dla projektu „Prace na podstawowych ciągach pasażerskich (E 30 i E65) na obszarze Śląska, Etap I: linia E 65 na odcinku Tychy – Most Wisła” 101079519 — 21-PL-TC-Tychy - Most Wisła obejmuje dofinansowanie dla zadania: Prace na podstawowych ciągach pasażerskich (E 30 i E 65) na obszarze Śląska, Etap I linia E 65 na odcinku Tychy - Most Wisła
W dniu 13.10.2023 r. z wybraną na drodze przetargu nieograniczonego firmą BUDIMEX S.A. została podpisana umowa nr 90/106/0018/23/Z/I na realizację robót budowlanych dla zadania obejmującego odcinek Tychy – Most Wisła (LOT B). W chwili obecnej trwają prace budowlane.
W związku z powyższym harmonogram zamknięć torowych został zaktualizowany </t>
  </si>
  <si>
    <t>Wielobranżowa przebudowa strony nieparzystej stacji Ostrowiec Świętokrzyski</t>
  </si>
  <si>
    <t>Wielobranżowa przebudowa toru 2 szlaku Ożarów - Jakubowice</t>
  </si>
  <si>
    <t>Wielobranżowa przebudowa toru 1 szlaku Ostrowiec - Bodzechów</t>
  </si>
  <si>
    <t>Wielobranżowa przebudowa toru 1, 3 stacji Bodzechów</t>
  </si>
  <si>
    <t>Wielobranżowa przebudowa toru 2 szlaku Bodzechów - Ozarów</t>
  </si>
  <si>
    <t>Wielobranżowa przebudowa strony parzystej stacji Ożarów</t>
  </si>
  <si>
    <t>Wielobranżowa przebudowa strony parzystej stacji Jakubowice</t>
  </si>
  <si>
    <t>Wielobranżowa przebudowa toru nr 1 szlaku Bodzechów - Ozarów</t>
  </si>
  <si>
    <t>Wielobranżowa przebudowa toru nr 2 szlaku Jakubowice - Dwikozy</t>
  </si>
  <si>
    <t>Wielobranżowa przebudowa toru 2 szlaku Ostrowiec - Bodzechów</t>
  </si>
  <si>
    <t>Wielobranżowa przebudowa toru 4 stacji Bodzechów</t>
  </si>
  <si>
    <t>Wymiana nawierzchni, sieci trakcyjnej, modernizacja obiektów inżynieryjnych</t>
  </si>
  <si>
    <t>Przebudowa układu torowego i sieci trakcyjnej, przejścia podziemnego</t>
  </si>
  <si>
    <t>Przebudowa układu torowego głowicy zachodniej stacji Kutno</t>
  </si>
  <si>
    <t>710012,3 tys. zł</t>
  </si>
  <si>
    <t>stacja Błonie- prace warstwy podstawowej</t>
  </si>
  <si>
    <t>Nie uruchomiony LCS Błonie</t>
  </si>
  <si>
    <t xml:space="preserve">Brak projektu PB na blokadę Ożarów _ Błonie - Brak zgłoszenia robót </t>
  </si>
  <si>
    <t xml:space="preserve">stacja Sochaczew -prace warstwy podstawowej </t>
  </si>
  <si>
    <t xml:space="preserve">odcinek Teresin _ Sochaczew -prace warstwy podstawowej </t>
  </si>
  <si>
    <t xml:space="preserve">stacja Teresin Niepokalanów - prace warstwy podstawowej </t>
  </si>
  <si>
    <t xml:space="preserve">odcinek Błonie - Teresin Niepokalanów - prace warstwy podstawowej </t>
  </si>
  <si>
    <t xml:space="preserve">Wykonanie platformy odstawczej i przeniesienie TBM nad torem nr 1 i 2 w km 65.300
montaż rozjazdów na stacji Łódź Kaliska i Łódź Żabieniec
</t>
  </si>
  <si>
    <t>Przeniesienie TBM - nastąpiły nieprzewidziane problemy na trasie wiercenia maszyną TBM. przeniesienie TBM zostało zaplanowane na I kw 2024 r. 
Montaż rozjazdów  - Ustalono rozwiązanie polegające na wykonaniu od razu robót związanych z SRK polegających na zabudowie napędów zwrotnicowych, kontrolerów celem kontroli położenia rozjazdów włączeniem napędów do aplikacji komputerowej (ze zmianą komputerowej aplikacji) - dokumentacja projektowa branży SRK w trakcie procedowania</t>
  </si>
  <si>
    <t xml:space="preserve">montaż rozjazdów na stacji Łódź Kaliska i Łódź Żabieniec
</t>
  </si>
  <si>
    <t>Ustalono rozwiązanie polegające na wykonaniu od razu robót związanych z SRK polegających na zabudowie napędów zwrotnicowych, kontrolerów celem kontroli położenia rozjazdów włączeniem napędów do aplikacji komputerowej (ze zmianą komputerowej aplikacji) - dokumentacja projektowa branży SRK w trakcie procedowania</t>
  </si>
  <si>
    <t>Budowa peronu, przejścia pod torami Szczecin Dunikowo</t>
  </si>
  <si>
    <t xml:space="preserve">Projekt fazowany. Dalsze roboty będą prowadzone w Fazie II od 01.01.2024 r. </t>
  </si>
  <si>
    <t>Budowa peronu nr 1 (Gryfino)</t>
  </si>
  <si>
    <t>rozbiórka istniejącej krawędzi oraz nawierzchni peronu (Gryfino)</t>
  </si>
  <si>
    <t>Budowa peronu nr 2 (Daleszewo)</t>
  </si>
  <si>
    <t>Budowa peronu nr 1 (Czepino)</t>
  </si>
  <si>
    <t>Budowa peronu nr 2 (Czepino)</t>
  </si>
  <si>
    <t>Budowa peronu nr 1 (Szczecin Żydowce)</t>
  </si>
  <si>
    <t>Budowa peronu nr 2 (Szczecin Żydowce)</t>
  </si>
  <si>
    <t>Budowa peronu nr 1 (Szczecin Podjuchy)</t>
  </si>
  <si>
    <t>Budowa peronu nr 1 (Szczecin Łasztownia)</t>
  </si>
  <si>
    <t>Budowa peronu nr 2 (Szczecin Łasztownia)</t>
  </si>
  <si>
    <t>budowa peronu nr 1, Szczecin Trzebusz</t>
  </si>
  <si>
    <t>budowa peronu nr 2, Szczecin Trzebusz</t>
  </si>
  <si>
    <t xml:space="preserve">Projekt fazowany. Roboty będą prowadzone w Fazie II dopiero w 2025 r. </t>
  </si>
  <si>
    <t xml:space="preserve">Brak </t>
  </si>
  <si>
    <t>Brak</t>
  </si>
  <si>
    <t xml:space="preserve">Roboty będą prowadzone w 2025 r. </t>
  </si>
  <si>
    <t>Budowa ściany oporowej w km  2,200-2,850,</t>
  </si>
  <si>
    <t>Wymiana nawierzchni w torze nr 1, roboty w branży odwodnieniowej, linii potrzeb nietrakcyjnych,peronowej</t>
  </si>
  <si>
    <t>Wymiana  nawierzchni torowej</t>
  </si>
  <si>
    <t xml:space="preserve">Roboty przygotowawcze do dobudowy nowego toru do km 3,399, do km 4,665 wymiana. </t>
  </si>
  <si>
    <t>Roboty w zakresie branży: torowej, odwodnieniowej i okołotorowej,  sieci trakcyjnej,  linii potrzeb nietrakcyjnych</t>
  </si>
  <si>
    <t xml:space="preserve">Roboty prowadzone tylko po stronie nieparzystej </t>
  </si>
  <si>
    <t>Likwiadacja torów nr 6,8,10,12</t>
  </si>
  <si>
    <t>Robory w zakresie branży: torowej, odwodnieniowej i okołotorowej,  sieci trakcyjnej, linii potrzeb nietrakcyjnych</t>
  </si>
  <si>
    <t xml:space="preserve">Wymiana rozjazdów, roboty w branży torowej, odwodnieniowej i okołotorowej,  </t>
  </si>
  <si>
    <t>Roboty w branży torowej, odwodnieniowej i okołotorowej,  sieci trakcyjnej, peronowej.</t>
  </si>
  <si>
    <t>Roboty w branży torowej, odwodnieniowej i okołotorowej,  sieci trakcyjne, peronowej</t>
  </si>
  <si>
    <t>Roboty w branży torowej</t>
  </si>
  <si>
    <t xml:space="preserve">Wymiana rozjazdów, roboty w branży torowej, odwodnieniowej i okołotorowej,  sieci trakcyjnej, peronowej </t>
  </si>
  <si>
    <t>Robory w zakresie branży: sieci trakcyjnej, peronowej.</t>
  </si>
  <si>
    <t>Wymiana rozjazdow, Roboty w zakresie branży: torowej, odwodnieniowej i okołotorowej,  sieci trakcyjnej,  linii potrzeb nietrakcyjnych, peronowej.</t>
  </si>
  <si>
    <t>rozbiórka torów, wybieranie podsypki tłuczniowej, roboty odwodnieiowe, toroboty podtorzowe (wykonanie warstwy ochronnej i ułożenie geowłókniny), montaż nawierzchni kolejowej, podbicie</t>
  </si>
  <si>
    <t xml:space="preserve">rozbiórka torów, wybieranie podsypki tłuczniowej, roboty odwodnieiowe, toroboty podtorzowe (wykonanie warstwy ochronnej i ułożenie geowłókniny), montaż nawierzchni kolejowej </t>
  </si>
  <si>
    <t>Przebudowa peronów wraz z infrastrukturą towarzyszącą na st. Kepno oraz na p.o. Słupia.</t>
  </si>
  <si>
    <t>Roboty w branży torowej i peronów na stacjach Babimost i Sulechów, modernizacja przejazdów kolejowo - drogowych, prace na obiektach inżynieryjnych, prace w branży sieci trakcyjnej, srk i elektroenergetyki i telekomunikacji</t>
  </si>
  <si>
    <t xml:space="preserve">Remont wiaduktu w zakresie: antykorozja kontrukcji stalowej obiektu, naprawa konserwatorska przyczółków i podpór pośrednich, umocnienie stożków przy przyczółkach </t>
  </si>
  <si>
    <t>Roboty  z zakresu branży torowej, drogowej, peronowej, obiektów inżynieryjnych oraz kubaturowych, srk, elektroenergetyczne i teletechnicznej na st. Wolsztyn, st. Rakoniewice, p.o. Adamowo. Roboty z zakresu branży torowej na szlakach Wolsztyn - Rakoniewice, Rakoniewice - Drzymałowo. Budowa dróg technologicznych na szlaku Rakoniewice - Rostarzewo. Roboty z zakresu branży peronowej, torowej, obiektów inżynieryjnych, elektroenergetycznej i teletechnicznej na st. Grodzisk Wlkp oraz z branży peronowej na p.o. Strykowo Poznańskie.</t>
  </si>
  <si>
    <t>budowa kladki nad torem</t>
  </si>
  <si>
    <t>budowa kładki nad torami</t>
  </si>
  <si>
    <t>budowa kladki nad torami</t>
  </si>
  <si>
    <t>budow peronu,dojść + dojście między peronami</t>
  </si>
  <si>
    <t>budowa peronu, dojść + dojście między peronami</t>
  </si>
  <si>
    <t>Przebudowa toru i sieci trakcyjnej</t>
  </si>
  <si>
    <t xml:space="preserve"> - Nieprzyznanie zamknięć torowych z powodu wymogów utrzymania ruchu na linii kolejowej nr 411
 - brak możliwości zamknięcia dla ruchu kołowego i pieszego więcej niż jednego wiaduktu kolejowego w Stargardzie
 - opóźnienia w odbiorach urządzeń SRK realizowanych przez inny kontrakt</t>
  </si>
  <si>
    <t>Robory w zakresie branzy torowej, peronowej, sieci trakcyjnej, drogowej, elektroenergetyki, odwodnieniowej, obiektów inżynieryjnych oraz kubaturowych</t>
  </si>
  <si>
    <t>Wykonaywanie prac okołotorowych</t>
  </si>
  <si>
    <t>Trwa realizacji Fazy IV Kontraktu</t>
  </si>
  <si>
    <t xml:space="preserve">Tor nr 3 na stacji Kolin został zlikwidowany </t>
  </si>
  <si>
    <t xml:space="preserve">brak </t>
  </si>
  <si>
    <t>Przebudowa układu torowego stacji Dobiegnieww, przebudowa sieci trakcyjnej, przejazdów kolejowo-drogowych, zabudowa rozjazdów, budowa peronu wraz z elementami małej architektury, budowa przejścia pod torami, elektroenergetyka do 1 kV</t>
  </si>
  <si>
    <t xml:space="preserve">Przebudowa nawierzchni torowej i sieci trakcyjnej, zabudowa rozjazdów, przebudowa obiektów inżynieryjnych, </t>
  </si>
  <si>
    <t>Przebudowa torów, przebudowa układu torowego stacji Słonice, przebudowa sieci trakcyjnej, przejazdów kolejowo-drogowych, zabudowa rozjazdów, budowa peronu wraz z elementami małej architektury, rozbiórka i budowa obiektów inżynieryjnych, elektroenergetyka do 1 kV</t>
  </si>
  <si>
    <t>Późniejszy od piewotnie zakładanego termin rozpoczęcia robót budowlanych, konieczność wykonania robót dodatkowych i zamiennych.</t>
  </si>
  <si>
    <t>Późniejszy od piewotnie zakładanego termin rozpoczęcia robót budowlanych spowodowany opóźnieniami w odbiorach na realizowanym równolegle kontrakcie srk. Konieczność wykonania robót dodatkowych i zamiennych.</t>
  </si>
  <si>
    <t>Likwidacja stacji Rebusz i Rz 26, 27, 28</t>
  </si>
  <si>
    <t>Realizacja prac związanych z likwidacją stacji Rębusz (docelowo przystanek osobowy) zaplanowana jest w końcowej fazie trwającego zamknięcia.</t>
  </si>
  <si>
    <t>Likwidacja stacji Rebusz i Rz 24, 29</t>
  </si>
  <si>
    <t>Prace nierozpoczęte zgodnie z obowiązującym fazowaniem robót i zamknięć torowych prace wykonywane będą w 2024 r.</t>
  </si>
  <si>
    <t>wymiana nawierzchni, sieci trakcyjnej, modernizacja obiektów inżynieryjnych, przebudowa przejazdów, budowa peronów</t>
  </si>
  <si>
    <t>wymiana nawierzchni, sieci trakcyjnej, modernizacja obiektów inżynieryjnych, przebudowa przejazdów</t>
  </si>
  <si>
    <t>demontaż rozjazdu 17 (S)</t>
  </si>
  <si>
    <t>Robory w zakresie branży: torowej, odwodnieniowej i okołotorowej, peronowej, sieci trakcyjnej, drogowej, elektroenergetyki, sanitarnej, obiektów inżynieryjnych, linii potrzeb nietrakcyjnych</t>
  </si>
  <si>
    <t>Drobne roboty zaległe uzależnione od zakończenia robót na kontrakcie K3 - na st. DOBIEGNIEW</t>
  </si>
  <si>
    <t>Roboty rozbiórkowe nawierzchni torowej, rozbiórka nastawni i mostu w km 229,677</t>
  </si>
  <si>
    <t>Wyłaczenie zakresu Wykonawcy ZUE - Aneks nr 3. Zmiana Wykonawcy na Roverpol - realizacja robót w 2024 r.  Niewykonanie robót wynika z długiego procesu wydawania decyzji administracyjnych przez urzędy</t>
  </si>
  <si>
    <t xml:space="preserve">15
</t>
  </si>
  <si>
    <t>W wyniku z przedłużającej się procedury przetargowej na wyłonienie Wykonawcy. Roboty rozpoczęły się pod koniec stycznia 2024 roku</t>
  </si>
  <si>
    <t>Opóźnienia w uzyskaniu Decyzji ZRID spowodowało przesunięcie realizacji zadania na lata 2023-2025. Jednocześnie zadanie przeniesiono z Etapu III do Etapu IV, który będzie finansowane w ramach FEnIKS.
Na koniec stycznia 2024 r.  przekazany został teren budowy.</t>
  </si>
  <si>
    <t>2 187,58 tys. zł</t>
  </si>
  <si>
    <t>Załącznik do pkt 4.1. u) Umowy  na realizację programu wieloletniego "Rządowy program wsparcia zadań zarządców infrastruktury kolejowej, w tym w zakresie utrzymania i remontów, do 2028 roku"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</si>
</sst>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z_ł_-;\-* #,##0.00\ _z_ł_-;_-* &quot;-&quot;??\ _z_ł_-;_-@_-"/>
    <numFmt numFmtId="165" formatCode="#,##0.000"/>
    <numFmt numFmtId="166" formatCode="0.000"/>
    <numFmt numFmtId="167" formatCode="[$-10409]0;\(0\)"/>
    <numFmt numFmtId="168" formatCode="#,##0.00\ _z_ł"/>
    <numFmt numFmtId="169" formatCode="0.000_ ;\-0.000\ "/>
    <numFmt numFmtId="170" formatCode="yyyy\-mm\-dd;@"/>
    <numFmt numFmtId="171" formatCode="#,##0.00,&quot; tys. zł&quot;"/>
    <numFmt numFmtId="172" formatCode="[$-10415]yyyy\-mm\-dd"/>
    <numFmt numFmtId="173" formatCode="[$-10409]yyyy\-mm\-dd"/>
  </numFmts>
  <fonts count="5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000000"/>
      <name val="Calibri"/>
      <family val="2"/>
      <scheme val="minor"/>
    </font>
    <font>
      <sz val="11"/>
      <color theme="1"/>
      <name val="Calibri"/>
      <family val="2"/>
      <scheme val="minor"/>
    </font>
    <font>
      <sz val="11"/>
      <color rgb="FF000000"/>
      <name val="Calibri"/>
      <family val="2"/>
      <charset val="238"/>
      <scheme val="minor"/>
    </font>
    <font>
      <sz val="10"/>
      <color theme="1"/>
      <name val="Calibri"/>
      <family val="2"/>
      <charset val="238"/>
      <scheme val="minor"/>
    </font>
    <font>
      <sz val="10"/>
      <name val="Calibri"/>
      <family val="2"/>
      <charset val="238"/>
      <scheme val="minor"/>
    </font>
    <font>
      <sz val="11"/>
      <name val="Calibri"/>
      <family val="2"/>
      <scheme val="minor"/>
    </font>
    <font>
      <sz val="10"/>
      <color theme="1"/>
      <name val="Arial"/>
      <family val="2"/>
      <charset val="238"/>
    </font>
    <font>
      <sz val="10"/>
      <name val="Arial"/>
      <family val="2"/>
      <charset val="238"/>
    </font>
    <font>
      <sz val="11"/>
      <name val="Calibri"/>
      <family val="2"/>
      <charset val="238"/>
      <scheme val="minor"/>
    </font>
    <font>
      <sz val="12"/>
      <color theme="1"/>
      <name val="Arial"/>
      <family val="2"/>
      <charset val="238"/>
    </font>
    <font>
      <sz val="12"/>
      <color rgb="FF000000"/>
      <name val="Arial"/>
      <family val="2"/>
      <charset val="238"/>
    </font>
    <font>
      <sz val="12"/>
      <name val="Arial"/>
      <family val="2"/>
      <charset val="238"/>
    </font>
    <font>
      <sz val="11"/>
      <name val="Calibri"/>
      <family val="2"/>
      <charset val="238"/>
    </font>
    <font>
      <sz val="9"/>
      <color rgb="FF000000"/>
      <name val="Arial"/>
      <family val="2"/>
      <charset val="238"/>
    </font>
    <font>
      <sz val="11"/>
      <color rgb="FF000000"/>
      <name val="Arial"/>
      <family val="2"/>
      <charset val="238"/>
    </font>
    <font>
      <sz val="11"/>
      <color theme="1"/>
      <name val="Calibri"/>
      <family val="2"/>
    </font>
    <font>
      <sz val="11"/>
      <name val="Calibri"/>
      <family val="2"/>
    </font>
    <font>
      <sz val="9"/>
      <color theme="1"/>
      <name val="Arial"/>
      <family val="2"/>
      <charset val="238"/>
    </font>
    <font>
      <sz val="8"/>
      <color rgb="FF000000"/>
      <name val="Arial"/>
      <family val="2"/>
      <charset val="238"/>
    </font>
    <font>
      <sz val="8"/>
      <name val="Arial"/>
      <family val="2"/>
      <charset val="238"/>
    </font>
    <font>
      <b/>
      <sz val="16"/>
      <color theme="1"/>
      <name val="Arial"/>
      <family val="2"/>
      <charset val="238"/>
    </font>
    <font>
      <sz val="12"/>
      <color theme="1"/>
      <name val="Calibri"/>
      <family val="2"/>
      <charset val="238"/>
      <scheme val="minor"/>
    </font>
    <font>
      <b/>
      <u/>
      <sz val="11"/>
      <color theme="1"/>
      <name val="Calibri"/>
      <family val="2"/>
      <charset val="238"/>
      <scheme val="minor"/>
    </font>
    <font>
      <sz val="11"/>
      <color rgb="FF000000"/>
      <name val="Calibri"/>
      <family val="2"/>
      <charset val="238"/>
    </font>
    <font>
      <sz val="11"/>
      <color theme="1"/>
      <name val="Arial"/>
      <family val="2"/>
      <charset val="238"/>
    </font>
    <font>
      <sz val="11"/>
      <color rgb="FFFF0000"/>
      <name val="Calibri"/>
      <family val="2"/>
      <charset val="238"/>
    </font>
    <font>
      <sz val="11"/>
      <name val="Arial"/>
      <family val="2"/>
      <charset val="238"/>
    </font>
    <font>
      <b/>
      <sz val="11"/>
      <color theme="1"/>
      <name val="Arial"/>
      <family val="2"/>
      <charset val="238"/>
    </font>
    <font>
      <b/>
      <sz val="11"/>
      <name val="Calibri"/>
      <family val="2"/>
      <charset val="238"/>
      <scheme val="minor"/>
    </font>
    <font>
      <b/>
      <sz val="11"/>
      <color rgb="FF000000"/>
      <name val="Calibri"/>
      <family val="2"/>
      <charset val="238"/>
      <scheme val="minor"/>
    </font>
    <font>
      <b/>
      <sz val="10"/>
      <name val="Calibri"/>
      <family val="2"/>
      <charset val="238"/>
      <scheme val="minor"/>
    </font>
    <font>
      <sz val="10"/>
      <color rgb="FFFF0000"/>
      <name val="Calibri"/>
      <family val="2"/>
      <charset val="238"/>
      <scheme val="minor"/>
    </font>
    <font>
      <sz val="10"/>
      <color rgb="FF000000"/>
      <name val="Arial"/>
      <family val="2"/>
      <charset val="238"/>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rgb="FFFFFFFF"/>
      </patternFill>
    </fill>
    <fill>
      <patternFill patternType="solid">
        <fgColor theme="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8">
    <xf numFmtId="0" fontId="0" fillId="0" borderId="0"/>
    <xf numFmtId="0" fontId="19" fillId="0" borderId="0"/>
    <xf numFmtId="0" fontId="19" fillId="0" borderId="0"/>
    <xf numFmtId="0" fontId="26" fillId="0" borderId="0"/>
    <xf numFmtId="0" fontId="16" fillId="0" borderId="0"/>
    <xf numFmtId="164" fontId="20" fillId="0" borderId="0" applyFont="0" applyFill="0" applyBorder="0" applyAlignment="0" applyProtection="0"/>
    <xf numFmtId="0" fontId="15" fillId="0" borderId="0"/>
    <xf numFmtId="0" fontId="26" fillId="0" borderId="0"/>
  </cellStyleXfs>
  <cellXfs count="343">
    <xf numFmtId="0" fontId="0" fillId="0" borderId="0" xfId="0"/>
    <xf numFmtId="0" fontId="0" fillId="0" borderId="0" xfId="0" applyAlignment="1">
      <alignment horizontal="left"/>
    </xf>
    <xf numFmtId="0" fontId="0" fillId="0" borderId="0" xfId="0" applyAlignment="1">
      <alignment horizontal="left" vertical="center"/>
    </xf>
    <xf numFmtId="0" fontId="0" fillId="0" borderId="0" xfId="0" applyFill="1"/>
    <xf numFmtId="0" fontId="0" fillId="0" borderId="0" xfId="0" applyAlignment="1">
      <alignment horizontal="center"/>
    </xf>
    <xf numFmtId="0" fontId="1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wrapText="1"/>
      <protection locked="0"/>
    </xf>
    <xf numFmtId="167" fontId="21" fillId="0" borderId="1" xfId="2" applyNumberFormat="1" applyFont="1" applyFill="1" applyBorder="1" applyAlignment="1">
      <alignment horizontal="center" vertical="center" wrapText="1" readingOrder="1"/>
    </xf>
    <xf numFmtId="0" fontId="21" fillId="0" borderId="1" xfId="2" applyFont="1" applyFill="1" applyBorder="1" applyAlignment="1">
      <alignment horizontal="center" vertical="center" wrapText="1"/>
    </xf>
    <xf numFmtId="0" fontId="21" fillId="0" borderId="1" xfId="2" applyFont="1" applyFill="1" applyBorder="1" applyAlignment="1">
      <alignment horizontal="center" vertical="center" wrapText="1" readingOrder="1"/>
    </xf>
    <xf numFmtId="165" fontId="14" fillId="0" borderId="1" xfId="0" applyNumberFormat="1" applyFont="1" applyFill="1" applyBorder="1" applyAlignment="1" applyProtection="1">
      <alignment horizontal="center" vertical="center" wrapText="1"/>
      <protection locked="0"/>
    </xf>
    <xf numFmtId="165" fontId="14" fillId="0" borderId="1" xfId="0" applyNumberFormat="1" applyFont="1" applyFill="1" applyBorder="1" applyAlignment="1" applyProtection="1">
      <alignment horizontal="center" vertical="center"/>
      <protection locked="0"/>
    </xf>
    <xf numFmtId="0" fontId="27" fillId="0" borderId="1" xfId="0" applyFont="1" applyFill="1" applyBorder="1" applyAlignment="1">
      <alignment horizontal="center" vertical="center" wrapText="1"/>
    </xf>
    <xf numFmtId="166"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166" fontId="14" fillId="0" borderId="1" xfId="0" applyNumberFormat="1" applyFont="1" applyFill="1" applyBorder="1" applyAlignment="1" applyProtection="1">
      <alignment horizontal="center" vertical="center"/>
      <protection locked="0"/>
    </xf>
    <xf numFmtId="169" fontId="14"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protection locked="0"/>
    </xf>
    <xf numFmtId="0" fontId="27" fillId="0" borderId="1" xfId="2" applyFont="1" applyFill="1" applyBorder="1" applyAlignment="1" applyProtection="1">
      <alignment horizontal="center" vertical="center" wrapText="1"/>
      <protection locked="0"/>
    </xf>
    <xf numFmtId="166" fontId="14" fillId="0" borderId="1" xfId="0" applyNumberFormat="1" applyFont="1" applyFill="1" applyBorder="1" applyAlignment="1">
      <alignment horizontal="center" vertical="center"/>
    </xf>
    <xf numFmtId="0" fontId="27" fillId="0" borderId="1" xfId="2" applyFont="1" applyFill="1" applyBorder="1" applyAlignment="1">
      <alignment horizontal="center" vertical="center"/>
    </xf>
    <xf numFmtId="166" fontId="27" fillId="0" borderId="1" xfId="2" applyNumberFormat="1" applyFont="1" applyFill="1" applyBorder="1" applyAlignment="1">
      <alignment horizontal="center" vertical="center" wrapText="1"/>
    </xf>
    <xf numFmtId="0" fontId="27" fillId="0" borderId="1" xfId="2" applyFont="1" applyFill="1" applyBorder="1" applyAlignment="1">
      <alignment horizontal="center" vertical="center" wrapText="1"/>
    </xf>
    <xf numFmtId="166" fontId="14" fillId="0" borderId="1" xfId="2" applyNumberFormat="1" applyFont="1" applyFill="1" applyBorder="1" applyAlignment="1">
      <alignment horizontal="center" vertical="center" wrapText="1" readingOrder="1"/>
    </xf>
    <xf numFmtId="0" fontId="14" fillId="0" borderId="1" xfId="2" applyFont="1" applyFill="1" applyBorder="1" applyAlignment="1">
      <alignment horizontal="center" vertical="center" wrapText="1" readingOrder="1"/>
    </xf>
    <xf numFmtId="166" fontId="14"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166" fontId="27" fillId="0" borderId="1" xfId="0" applyNumberFormat="1" applyFont="1" applyFill="1" applyBorder="1" applyAlignment="1">
      <alignment horizontal="center" vertical="center" wrapText="1"/>
    </xf>
    <xf numFmtId="0" fontId="27" fillId="0" borderId="1" xfId="0" applyFont="1" applyFill="1" applyBorder="1" applyAlignment="1" applyProtection="1">
      <alignment horizontal="center" vertical="center" wrapText="1"/>
      <protection locked="0"/>
    </xf>
    <xf numFmtId="0" fontId="27" fillId="0" borderId="1" xfId="2" applyFont="1" applyFill="1" applyBorder="1" applyAlignment="1">
      <alignment horizontal="center" vertical="center" wrapText="1" readingOrder="1"/>
    </xf>
    <xf numFmtId="0" fontId="27" fillId="0" borderId="1" xfId="7" applyFont="1" applyFill="1" applyBorder="1" applyAlignment="1">
      <alignment horizontal="center" vertical="center" wrapText="1"/>
    </xf>
    <xf numFmtId="10" fontId="0" fillId="0" borderId="0" xfId="0" applyNumberFormat="1" applyAlignment="1">
      <alignment horizontal="left"/>
    </xf>
    <xf numFmtId="4" fontId="0" fillId="0" borderId="0" xfId="0" applyNumberFormat="1" applyFill="1" applyAlignment="1">
      <alignment horizontal="left" vertical="center"/>
    </xf>
    <xf numFmtId="170" fontId="0" fillId="0" borderId="0" xfId="0" applyNumberFormat="1" applyAlignment="1">
      <alignment horizontal="left"/>
    </xf>
    <xf numFmtId="170" fontId="18" fillId="2" borderId="2" xfId="0" applyNumberFormat="1" applyFont="1" applyFill="1" applyBorder="1" applyAlignment="1">
      <alignment horizontal="center" vertical="center" wrapText="1"/>
    </xf>
    <xf numFmtId="170" fontId="18" fillId="2"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42" fillId="3" borderId="1" xfId="0" applyFont="1" applyFill="1" applyBorder="1" applyAlignment="1">
      <alignment horizontal="left" vertical="center" wrapText="1"/>
    </xf>
    <xf numFmtId="170" fontId="42" fillId="3" borderId="1" xfId="0" applyNumberFormat="1" applyFont="1" applyFill="1" applyBorder="1" applyAlignment="1">
      <alignment horizontal="left" vertical="center" wrapText="1"/>
    </xf>
    <xf numFmtId="10" fontId="42" fillId="3"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10" fontId="34" fillId="3"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34" fillId="3" borderId="1" xfId="0" applyFont="1" applyFill="1" applyBorder="1" applyAlignment="1">
      <alignment horizontal="left" vertical="center" wrapText="1"/>
    </xf>
    <xf numFmtId="0" fontId="42" fillId="3" borderId="1" xfId="2" applyFont="1" applyFill="1" applyBorder="1" applyAlignment="1">
      <alignment horizontal="left" vertical="center" wrapText="1"/>
    </xf>
    <xf numFmtId="165" fontId="42" fillId="3" borderId="1" xfId="0" applyNumberFormat="1" applyFont="1" applyFill="1" applyBorder="1" applyAlignment="1">
      <alignment horizontal="left" vertical="center" wrapText="1"/>
    </xf>
    <xf numFmtId="166" fontId="34" fillId="3" borderId="1" xfId="0" applyNumberFormat="1" applyFont="1" applyFill="1" applyBorder="1" applyAlignment="1">
      <alignment horizontal="left" vertical="center" wrapText="1"/>
    </xf>
    <xf numFmtId="166" fontId="0" fillId="0" borderId="1" xfId="0" applyNumberFormat="1" applyBorder="1" applyAlignment="1">
      <alignment horizontal="left" vertical="center" wrapText="1"/>
    </xf>
    <xf numFmtId="170" fontId="12" fillId="0" borderId="1" xfId="0" applyNumberFormat="1" applyFont="1" applyBorder="1" applyAlignment="1">
      <alignment horizontal="left" vertical="center" wrapText="1"/>
    </xf>
    <xf numFmtId="171" fontId="12" fillId="0" borderId="1" xfId="0" applyNumberFormat="1" applyFont="1" applyBorder="1" applyAlignment="1">
      <alignment horizontal="left" vertical="center" wrapText="1"/>
    </xf>
    <xf numFmtId="10" fontId="0" fillId="0" borderId="1" xfId="0" applyNumberFormat="1" applyBorder="1" applyAlignment="1">
      <alignment horizontal="center" vertical="center" wrapText="1"/>
    </xf>
    <xf numFmtId="2" fontId="19" fillId="0" borderId="1" xfId="0" applyNumberFormat="1" applyFont="1" applyBorder="1" applyAlignment="1">
      <alignment horizontal="left" vertical="center" wrapText="1" indent="1"/>
    </xf>
    <xf numFmtId="0" fontId="19" fillId="0" borderId="0" xfId="0" applyFont="1" applyAlignment="1">
      <alignment horizontal="left" vertical="center" wrapText="1" indent="1"/>
    </xf>
    <xf numFmtId="0" fontId="0" fillId="0" borderId="1" xfId="0" applyBorder="1" applyAlignment="1">
      <alignment horizontal="left" vertical="center" wrapText="1"/>
    </xf>
    <xf numFmtId="0" fontId="21" fillId="0" borderId="1" xfId="0" applyFont="1" applyBorder="1" applyAlignment="1">
      <alignment horizontal="left" vertical="center" wrapText="1"/>
    </xf>
    <xf numFmtId="0" fontId="21" fillId="0" borderId="1" xfId="0" quotePrefix="1" applyFont="1" applyBorder="1" applyAlignment="1">
      <alignment horizontal="left" vertical="center" wrapText="1"/>
    </xf>
    <xf numFmtId="170" fontId="12"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10" fontId="21" fillId="0" borderId="1" xfId="0" applyNumberFormat="1" applyFont="1" applyBorder="1" applyAlignment="1">
      <alignment horizontal="center" vertical="center" wrapText="1"/>
    </xf>
    <xf numFmtId="171" fontId="12" fillId="0" borderId="1" xfId="0" applyNumberFormat="1" applyFont="1" applyBorder="1" applyAlignment="1">
      <alignment horizontal="center" vertical="center" wrapText="1"/>
    </xf>
    <xf numFmtId="0" fontId="21" fillId="0" borderId="6" xfId="0" applyFont="1" applyBorder="1" applyAlignment="1">
      <alignment horizontal="left" vertical="center" wrapText="1"/>
    </xf>
    <xf numFmtId="49" fontId="21" fillId="0" borderId="1" xfId="0" applyNumberFormat="1" applyFont="1" applyBorder="1" applyAlignment="1">
      <alignment horizontal="left" vertical="center" wrapText="1"/>
    </xf>
    <xf numFmtId="0" fontId="21" fillId="0" borderId="3" xfId="0" applyFont="1" applyBorder="1" applyAlignment="1">
      <alignment vertical="center" wrapText="1"/>
    </xf>
    <xf numFmtId="0" fontId="21" fillId="0" borderId="1" xfId="0" applyFont="1" applyBorder="1" applyAlignment="1">
      <alignment vertical="center" wrapText="1"/>
    </xf>
    <xf numFmtId="0" fontId="0" fillId="2" borderId="1" xfId="0" applyFill="1" applyBorder="1" applyAlignment="1">
      <alignment horizontal="center" vertical="center" wrapText="1"/>
    </xf>
    <xf numFmtId="10" fontId="27" fillId="2" borderId="1" xfId="0" applyNumberFormat="1" applyFont="1" applyFill="1" applyBorder="1" applyAlignment="1">
      <alignment horizontal="center" vertical="center" wrapText="1"/>
    </xf>
    <xf numFmtId="166" fontId="27" fillId="0" borderId="1" xfId="0" applyNumberFormat="1" applyFont="1" applyBorder="1" applyAlignment="1" applyProtection="1">
      <alignment horizontal="center" vertical="center" wrapText="1"/>
      <protection locked="0"/>
    </xf>
    <xf numFmtId="165" fontId="27" fillId="0" borderId="1" xfId="0" applyNumberFormat="1"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protection locked="0"/>
    </xf>
    <xf numFmtId="0" fontId="38" fillId="0" borderId="1" xfId="2" applyFont="1" applyBorder="1" applyAlignment="1">
      <alignment horizontal="center" vertical="center" wrapText="1"/>
    </xf>
    <xf numFmtId="170" fontId="27" fillId="0" borderId="1" xfId="0" applyNumberFormat="1" applyFont="1" applyBorder="1" applyAlignment="1">
      <alignment horizontal="center" vertical="center" wrapText="1"/>
    </xf>
    <xf numFmtId="171" fontId="27" fillId="0" borderId="1" xfId="0" applyNumberFormat="1" applyFont="1" applyBorder="1" applyAlignment="1">
      <alignment horizontal="center" vertical="center" wrapText="1"/>
    </xf>
    <xf numFmtId="10" fontId="24" fillId="0" borderId="1" xfId="0" applyNumberFormat="1" applyFont="1" applyBorder="1" applyAlignment="1">
      <alignment horizontal="center" vertical="center" wrapText="1"/>
    </xf>
    <xf numFmtId="166" fontId="24" fillId="0" borderId="1" xfId="0" applyNumberFormat="1" applyFont="1" applyBorder="1" applyAlignment="1">
      <alignment horizontal="center" vertical="center" wrapText="1"/>
    </xf>
    <xf numFmtId="170" fontId="24" fillId="0" borderId="1" xfId="0" applyNumberFormat="1" applyFont="1" applyBorder="1" applyAlignment="1">
      <alignment horizontal="center" vertical="center" wrapText="1"/>
    </xf>
    <xf numFmtId="171"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7" fillId="0" borderId="1" xfId="2" applyFont="1" applyBorder="1" applyAlignment="1">
      <alignment horizontal="center" vertical="center" wrapText="1"/>
    </xf>
    <xf numFmtId="170" fontId="0" fillId="2" borderId="1" xfId="0" applyNumberFormat="1" applyFill="1" applyBorder="1" applyAlignment="1">
      <alignment horizontal="center" vertical="center"/>
    </xf>
    <xf numFmtId="0" fontId="37" fillId="2" borderId="1" xfId="2" applyFont="1" applyFill="1" applyBorder="1" applyAlignment="1">
      <alignment horizontal="center" vertical="center" wrapText="1" readingOrder="1"/>
    </xf>
    <xf numFmtId="170" fontId="11" fillId="2" borderId="1" xfId="0" applyNumberFormat="1" applyFont="1" applyFill="1" applyBorder="1" applyAlignment="1">
      <alignment horizontal="center" vertical="center" wrapText="1"/>
    </xf>
    <xf numFmtId="171" fontId="11" fillId="2" borderId="1" xfId="0" applyNumberFormat="1" applyFont="1" applyFill="1" applyBorder="1" applyAlignment="1">
      <alignment horizontal="center" vertical="center" wrapText="1"/>
    </xf>
    <xf numFmtId="10" fontId="38" fillId="2" borderId="1" xfId="2" applyNumberFormat="1" applyFont="1" applyFill="1" applyBorder="1" applyAlignment="1">
      <alignment horizontal="center" vertical="center" wrapText="1" readingOrder="1"/>
    </xf>
    <xf numFmtId="170" fontId="11" fillId="0" borderId="1" xfId="0" applyNumberFormat="1" applyFont="1" applyBorder="1" applyAlignment="1">
      <alignment horizontal="center" vertical="center" wrapText="1"/>
    </xf>
    <xf numFmtId="171" fontId="11" fillId="0" borderId="1" xfId="0" applyNumberFormat="1" applyFont="1" applyBorder="1" applyAlignment="1">
      <alignment horizontal="center" vertical="center" wrapText="1"/>
    </xf>
    <xf numFmtId="10" fontId="38" fillId="0" borderId="1" xfId="2" applyNumberFormat="1" applyFont="1" applyBorder="1" applyAlignment="1">
      <alignment horizontal="center" vertical="center" wrapText="1" readingOrder="1"/>
    </xf>
    <xf numFmtId="0" fontId="37" fillId="0" borderId="1" xfId="2" applyFont="1" applyBorder="1" applyAlignment="1">
      <alignment horizontal="center" vertical="center" wrapText="1" readingOrder="1"/>
    </xf>
    <xf numFmtId="0" fontId="38" fillId="0" borderId="1" xfId="2" applyFont="1" applyBorder="1" applyAlignment="1">
      <alignment horizontal="center" vertical="center" wrapText="1" readingOrder="1"/>
    </xf>
    <xf numFmtId="0" fontId="24" fillId="0" borderId="1" xfId="0" applyFont="1" applyBorder="1" applyAlignment="1">
      <alignment horizontal="center" vertical="center"/>
    </xf>
    <xf numFmtId="0" fontId="24" fillId="0" borderId="1" xfId="0" applyFont="1" applyBorder="1" applyAlignment="1">
      <alignment horizontal="center" vertical="center" wrapText="1" readingOrder="1"/>
    </xf>
    <xf numFmtId="0" fontId="24" fillId="0" borderId="1" xfId="0" applyFont="1" applyBorder="1" applyAlignment="1">
      <alignment horizontal="center" vertical="center" readingOrder="1"/>
    </xf>
    <xf numFmtId="14" fontId="27" fillId="0" borderId="1" xfId="0" applyNumberFormat="1" applyFont="1" applyBorder="1" applyAlignment="1" applyProtection="1">
      <alignment horizontal="center" vertical="center"/>
      <protection locked="0"/>
    </xf>
    <xf numFmtId="166" fontId="27" fillId="0" borderId="1" xfId="2" applyNumberFormat="1" applyFont="1" applyBorder="1" applyAlignment="1">
      <alignment horizontal="center" vertical="center" wrapText="1"/>
    </xf>
    <xf numFmtId="172" fontId="37" fillId="4" borderId="1" xfId="2" applyNumberFormat="1" applyFont="1" applyFill="1" applyBorder="1" applyAlignment="1">
      <alignment horizontal="center" vertical="center" wrapText="1" readingOrder="1"/>
    </xf>
    <xf numFmtId="10" fontId="0" fillId="0" borderId="1" xfId="0" applyNumberFormat="1" applyBorder="1" applyAlignment="1">
      <alignment horizontal="center" vertical="center"/>
    </xf>
    <xf numFmtId="0" fontId="0" fillId="0" borderId="1" xfId="0" applyBorder="1" applyAlignment="1">
      <alignment horizontal="center" vertical="center"/>
    </xf>
    <xf numFmtId="0" fontId="27" fillId="2" borderId="1" xfId="0" applyFont="1" applyFill="1" applyBorder="1" applyAlignment="1" applyProtection="1">
      <alignment horizontal="center" vertical="center"/>
      <protection locked="0"/>
    </xf>
    <xf numFmtId="10" fontId="0" fillId="2" borderId="1" xfId="0" applyNumberFormat="1" applyFill="1" applyBorder="1" applyAlignment="1">
      <alignment horizontal="center" vertical="center"/>
    </xf>
    <xf numFmtId="10" fontId="24" fillId="0" borderId="1" xfId="0" applyNumberFormat="1" applyFont="1" applyBorder="1" applyAlignment="1">
      <alignment horizontal="center" vertical="center"/>
    </xf>
    <xf numFmtId="166" fontId="27" fillId="0" borderId="1" xfId="0" applyNumberFormat="1" applyFont="1" applyBorder="1" applyAlignment="1">
      <alignment horizontal="center" vertical="center"/>
    </xf>
    <xf numFmtId="166" fontId="27" fillId="0" borderId="1" xfId="0" applyNumberFormat="1" applyFont="1" applyBorder="1" applyAlignment="1">
      <alignment horizontal="center" vertical="center" wrapText="1"/>
    </xf>
    <xf numFmtId="166" fontId="0" fillId="0" borderId="1" xfId="0" applyNumberFormat="1" applyBorder="1" applyAlignment="1">
      <alignment horizontal="center" vertical="center" wrapText="1"/>
    </xf>
    <xf numFmtId="0" fontId="0" fillId="0" borderId="1" xfId="0" applyBorder="1" applyAlignment="1">
      <alignment horizontal="center" wrapText="1"/>
    </xf>
    <xf numFmtId="10" fontId="26" fillId="0" borderId="1" xfId="2" applyNumberFormat="1" applyFont="1" applyBorder="1" applyAlignment="1">
      <alignment horizontal="center" vertical="center" wrapText="1" readingOrder="1"/>
    </xf>
    <xf numFmtId="0" fontId="43" fillId="0" borderId="0" xfId="0" applyFont="1" applyAlignment="1">
      <alignment horizontal="center" vertical="center" wrapText="1"/>
    </xf>
    <xf numFmtId="165" fontId="28" fillId="0" borderId="1" xfId="0" applyNumberFormat="1" applyFont="1" applyBorder="1" applyAlignment="1">
      <alignment vertical="center" wrapText="1"/>
    </xf>
    <xf numFmtId="170" fontId="10" fillId="0" borderId="1" xfId="0" applyNumberFormat="1" applyFont="1" applyBorder="1" applyAlignment="1">
      <alignment vertical="center" wrapText="1"/>
    </xf>
    <xf numFmtId="10" fontId="28" fillId="0" borderId="1" xfId="0" applyNumberFormat="1" applyFont="1" applyBorder="1" applyAlignment="1">
      <alignment vertical="center" wrapText="1"/>
    </xf>
    <xf numFmtId="0" fontId="10" fillId="0" borderId="1" xfId="0" applyFont="1" applyBorder="1" applyAlignment="1">
      <alignment horizontal="justify" vertical="center"/>
    </xf>
    <xf numFmtId="0" fontId="10" fillId="0" borderId="1" xfId="0" applyFont="1" applyBorder="1" applyAlignment="1" applyProtection="1">
      <alignment horizontal="center" vertical="center"/>
      <protection locked="0"/>
    </xf>
    <xf numFmtId="165" fontId="28" fillId="0" borderId="3" xfId="0" applyNumberFormat="1" applyFont="1" applyBorder="1" applyAlignment="1">
      <alignment vertical="center" wrapText="1"/>
    </xf>
    <xf numFmtId="166" fontId="10" fillId="0" borderId="1" xfId="0" applyNumberFormat="1" applyFont="1" applyBorder="1" applyAlignment="1" applyProtection="1">
      <alignment horizontal="center" vertical="center"/>
      <protection locked="0"/>
    </xf>
    <xf numFmtId="0" fontId="29" fillId="0" borderId="3" xfId="2" applyFont="1" applyBorder="1" applyAlignment="1">
      <alignment vertical="center" wrapText="1"/>
    </xf>
    <xf numFmtId="0" fontId="29" fillId="0" borderId="1" xfId="2" applyFont="1" applyBorder="1" applyAlignment="1">
      <alignment vertical="center" wrapText="1"/>
    </xf>
    <xf numFmtId="170" fontId="0" fillId="0" borderId="1" xfId="0" applyNumberFormat="1" applyBorder="1" applyAlignment="1">
      <alignment vertical="center"/>
    </xf>
    <xf numFmtId="0" fontId="28" fillId="0" borderId="1" xfId="0" applyFont="1" applyBorder="1" applyAlignment="1">
      <alignment vertical="center" wrapText="1"/>
    </xf>
    <xf numFmtId="168" fontId="28" fillId="0" borderId="1" xfId="0" applyNumberFormat="1" applyFont="1" applyBorder="1" applyAlignment="1">
      <alignment vertical="center" wrapText="1"/>
    </xf>
    <xf numFmtId="166" fontId="28" fillId="0" borderId="1" xfId="0" applyNumberFormat="1" applyFont="1" applyBorder="1" applyAlignment="1">
      <alignment vertical="center" wrapText="1"/>
    </xf>
    <xf numFmtId="0" fontId="30" fillId="0" borderId="1" xfId="2" applyFont="1" applyBorder="1" applyAlignment="1">
      <alignment vertical="center" wrapText="1"/>
    </xf>
    <xf numFmtId="0" fontId="30" fillId="2" borderId="1" xfId="0" applyFont="1" applyFill="1" applyBorder="1" applyAlignment="1">
      <alignment horizontal="left" vertical="center" wrapText="1"/>
    </xf>
    <xf numFmtId="170" fontId="10" fillId="0" borderId="1" xfId="0" applyNumberFormat="1" applyFont="1" applyBorder="1" applyAlignment="1">
      <alignment horizontal="center" vertical="center" wrapText="1"/>
    </xf>
    <xf numFmtId="10" fontId="28" fillId="0" borderId="1" xfId="0" applyNumberFormat="1" applyFont="1" applyBorder="1" applyAlignment="1">
      <alignment horizontal="center" vertical="center" wrapText="1"/>
    </xf>
    <xf numFmtId="166" fontId="27" fillId="2" borderId="1" xfId="0" applyNumberFormat="1" applyFont="1" applyFill="1" applyBorder="1" applyAlignment="1" applyProtection="1">
      <alignment horizontal="center" vertical="center" wrapText="1"/>
      <protection locked="0"/>
    </xf>
    <xf numFmtId="173" fontId="27" fillId="0" borderId="1" xfId="2" applyNumberFormat="1" applyFont="1" applyBorder="1" applyAlignment="1">
      <alignment horizontal="center" vertical="center" wrapText="1" readingOrder="1"/>
    </xf>
    <xf numFmtId="10" fontId="26" fillId="0" borderId="1" xfId="3" applyNumberFormat="1" applyBorder="1" applyAlignment="1">
      <alignment horizontal="center" vertical="center" wrapText="1"/>
    </xf>
    <xf numFmtId="166" fontId="10" fillId="0" borderId="1" xfId="0" applyNumberFormat="1" applyFont="1" applyBorder="1" applyAlignment="1" applyProtection="1">
      <alignment horizontal="center" vertical="center" wrapText="1"/>
      <protection locked="0"/>
    </xf>
    <xf numFmtId="14" fontId="27" fillId="0" borderId="1" xfId="0" applyNumberFormat="1"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pplyProtection="1">
      <alignment horizontal="center" vertical="center"/>
      <protection locked="0"/>
    </xf>
    <xf numFmtId="166" fontId="32" fillId="0" borderId="1" xfId="0" applyNumberFormat="1" applyFont="1" applyBorder="1" applyAlignment="1">
      <alignment horizontal="left" vertical="center" wrapText="1"/>
    </xf>
    <xf numFmtId="0" fontId="25" fillId="0" borderId="1" xfId="0" applyFont="1" applyBorder="1" applyAlignment="1">
      <alignment horizontal="left" vertical="center" wrapText="1"/>
    </xf>
    <xf numFmtId="10" fontId="31" fillId="0" borderId="1" xfId="0" applyNumberFormat="1" applyFont="1" applyBorder="1" applyAlignment="1">
      <alignment horizontal="center" vertical="center" wrapText="1"/>
    </xf>
    <xf numFmtId="0" fontId="31" fillId="0" borderId="1" xfId="2" applyFont="1" applyBorder="1" applyAlignment="1">
      <alignment horizontal="left" vertical="center" wrapText="1"/>
    </xf>
    <xf numFmtId="0" fontId="33" fillId="0" borderId="1" xfId="0" applyFont="1" applyBorder="1" applyAlignment="1">
      <alignment horizontal="left" vertical="center" wrapText="1"/>
    </xf>
    <xf numFmtId="10" fontId="33" fillId="0" borderId="1" xfId="2" applyNumberFormat="1" applyFont="1" applyBorder="1" applyAlignment="1">
      <alignment horizontal="center" vertical="center" wrapText="1"/>
    </xf>
    <xf numFmtId="0" fontId="32" fillId="0" borderId="1" xfId="0" applyFont="1" applyBorder="1" applyAlignment="1">
      <alignment horizontal="left" vertical="center" wrapText="1"/>
    </xf>
    <xf numFmtId="0" fontId="45" fillId="2" borderId="1" xfId="0" applyFont="1" applyFill="1" applyBorder="1" applyAlignment="1">
      <alignment horizontal="left" vertical="center" wrapText="1"/>
    </xf>
    <xf numFmtId="170" fontId="27" fillId="2" borderId="1" xfId="0" applyNumberFormat="1" applyFont="1" applyFill="1" applyBorder="1" applyAlignment="1">
      <alignment horizontal="left" vertical="center" wrapText="1"/>
    </xf>
    <xf numFmtId="171" fontId="27" fillId="2" borderId="1" xfId="0" applyNumberFormat="1" applyFont="1" applyFill="1" applyBorder="1" applyAlignment="1">
      <alignment horizontal="center" vertical="center" wrapText="1"/>
    </xf>
    <xf numFmtId="10" fontId="45" fillId="2" borderId="1" xfId="2" applyNumberFormat="1" applyFont="1" applyFill="1" applyBorder="1" applyAlignment="1">
      <alignment horizontal="center" vertical="center" wrapText="1"/>
    </xf>
    <xf numFmtId="0" fontId="35" fillId="0" borderId="1" xfId="0" applyFont="1" applyBorder="1" applyAlignment="1">
      <alignment horizontal="left" vertical="center" wrapText="1"/>
    </xf>
    <xf numFmtId="10" fontId="34" fillId="0" borderId="1" xfId="0" applyNumberFormat="1" applyFont="1" applyBorder="1" applyAlignment="1">
      <alignment horizontal="center" vertical="center" wrapText="1"/>
    </xf>
    <xf numFmtId="0" fontId="34" fillId="0" borderId="1" xfId="0" applyFont="1" applyBorder="1" applyAlignment="1">
      <alignment horizontal="left" vertical="center" wrapText="1"/>
    </xf>
    <xf numFmtId="0" fontId="21" fillId="0" borderId="1" xfId="2" applyFont="1" applyBorder="1" applyAlignment="1">
      <alignment horizontal="left" vertical="center" wrapText="1"/>
    </xf>
    <xf numFmtId="0" fontId="21" fillId="2" borderId="1" xfId="2" applyFont="1" applyFill="1" applyBorder="1" applyAlignment="1">
      <alignment horizontal="left" vertical="center" wrapText="1"/>
    </xf>
    <xf numFmtId="170" fontId="10" fillId="2" borderId="1" xfId="0" applyNumberFormat="1" applyFont="1" applyFill="1" applyBorder="1" applyAlignment="1">
      <alignment horizontal="center" vertical="center" wrapText="1"/>
    </xf>
    <xf numFmtId="10" fontId="10" fillId="0" borderId="1" xfId="0" applyNumberFormat="1" applyFont="1" applyBorder="1" applyAlignment="1">
      <alignment horizontal="center" vertical="center" wrapText="1"/>
    </xf>
    <xf numFmtId="10" fontId="36" fillId="0" borderId="1" xfId="0" applyNumberFormat="1" applyFont="1" applyBorder="1" applyAlignment="1">
      <alignment horizontal="center" vertical="center" wrapText="1"/>
    </xf>
    <xf numFmtId="0" fontId="32" fillId="0" borderId="1" xfId="2" applyFont="1" applyBorder="1" applyAlignment="1">
      <alignment horizontal="center" vertical="center" wrapText="1"/>
    </xf>
    <xf numFmtId="0" fontId="21" fillId="0" borderId="1" xfId="2" applyFont="1" applyBorder="1" applyAlignment="1">
      <alignment horizontal="center" vertical="center" wrapText="1"/>
    </xf>
    <xf numFmtId="0" fontId="10" fillId="0" borderId="3" xfId="0" applyFont="1" applyBorder="1" applyAlignment="1" applyProtection="1">
      <alignment vertical="center"/>
      <protection locked="0"/>
    </xf>
    <xf numFmtId="0" fontId="27" fillId="0" borderId="1" xfId="0" applyFont="1" applyBorder="1" applyAlignment="1">
      <alignment horizontal="center" vertical="center" wrapText="1"/>
    </xf>
    <xf numFmtId="170" fontId="9" fillId="0" borderId="1" xfId="0" applyNumberFormat="1" applyFont="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43" fillId="2" borderId="0" xfId="0" applyFont="1" applyFill="1" applyAlignment="1">
      <alignment horizontal="center" vertical="center" wrapText="1"/>
    </xf>
    <xf numFmtId="0" fontId="27" fillId="2"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48" fillId="0" borderId="1" xfId="0" applyFont="1" applyBorder="1" applyAlignment="1">
      <alignment horizontal="center" vertical="top" wrapText="1"/>
    </xf>
    <xf numFmtId="10" fontId="22" fillId="0" borderId="1" xfId="0" applyNumberFormat="1" applyFont="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170" fontId="8" fillId="0" borderId="1" xfId="0" applyNumberFormat="1" applyFont="1" applyBorder="1" applyAlignment="1">
      <alignment horizontal="center" vertical="center" wrapText="1"/>
    </xf>
    <xf numFmtId="171" fontId="8" fillId="0" borderId="1" xfId="0" applyNumberFormat="1" applyFont="1" applyBorder="1" applyAlignment="1">
      <alignment horizontal="center" vertical="center" wrapText="1"/>
    </xf>
    <xf numFmtId="0" fontId="25" fillId="2" borderId="1" xfId="0" applyFont="1" applyFill="1" applyBorder="1" applyAlignment="1">
      <alignment horizontal="center" vertical="center" wrapText="1"/>
    </xf>
    <xf numFmtId="166" fontId="26" fillId="0" borderId="1" xfId="2" applyNumberFormat="1" applyFont="1" applyBorder="1" applyAlignment="1">
      <alignment horizontal="center" vertical="center" wrapText="1"/>
    </xf>
    <xf numFmtId="9" fontId="25" fillId="0" borderId="1" xfId="0" applyNumberFormat="1" applyFont="1" applyBorder="1" applyAlignment="1">
      <alignment horizontal="center" vertical="center" wrapText="1"/>
    </xf>
    <xf numFmtId="0" fontId="26" fillId="0" borderId="1" xfId="2" applyFont="1" applyBorder="1" applyAlignment="1">
      <alignment horizontal="center" vertical="center" wrapText="1"/>
    </xf>
    <xf numFmtId="10" fontId="25" fillId="0" borderId="1" xfId="0" applyNumberFormat="1" applyFont="1" applyBorder="1" applyAlignment="1">
      <alignment horizontal="center" vertical="center" wrapText="1"/>
    </xf>
    <xf numFmtId="170" fontId="8" fillId="2" borderId="1" xfId="0" applyNumberFormat="1" applyFont="1" applyFill="1" applyBorder="1" applyAlignment="1">
      <alignment horizontal="center" vertical="center" wrapText="1"/>
    </xf>
    <xf numFmtId="171" fontId="8" fillId="2" borderId="1" xfId="0" applyNumberFormat="1" applyFont="1" applyFill="1" applyBorder="1" applyAlignment="1">
      <alignment horizontal="center" vertical="center" wrapText="1"/>
    </xf>
    <xf numFmtId="10" fontId="25"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10" fontId="26"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5" fillId="0" borderId="1" xfId="0" applyFont="1" applyBorder="1" applyAlignment="1">
      <alignment horizontal="center" vertical="center" wrapText="1"/>
    </xf>
    <xf numFmtId="10" fontId="8" fillId="0" borderId="1"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6" fontId="8" fillId="0" borderId="3" xfId="0" applyNumberFormat="1" applyFont="1" applyBorder="1" applyAlignment="1">
      <alignment horizontal="center" vertical="center" wrapText="1"/>
    </xf>
    <xf numFmtId="170" fontId="8" fillId="0" borderId="3" xfId="0" applyNumberFormat="1" applyFont="1" applyBorder="1" applyAlignment="1">
      <alignment horizontal="center" vertical="center" wrapText="1"/>
    </xf>
    <xf numFmtId="10" fontId="8" fillId="0" borderId="3" xfId="0" applyNumberFormat="1" applyFont="1" applyBorder="1" applyAlignment="1">
      <alignment horizontal="center" vertical="center" wrapText="1"/>
    </xf>
    <xf numFmtId="0" fontId="8" fillId="0" borderId="1" xfId="0" applyFont="1" applyBorder="1" applyAlignment="1" applyProtection="1">
      <alignment horizontal="center" vertical="center"/>
      <protection locked="0"/>
    </xf>
    <xf numFmtId="166" fontId="8" fillId="0" borderId="1" xfId="0" applyNumberFormat="1" applyFont="1" applyBorder="1" applyAlignment="1" applyProtection="1">
      <alignment horizontal="center" vertical="center" wrapText="1"/>
      <protection locked="0"/>
    </xf>
    <xf numFmtId="171" fontId="8" fillId="0" borderId="1" xfId="0" applyNumberFormat="1" applyFont="1" applyBorder="1" applyAlignment="1">
      <alignment horizontal="left" vertical="center" wrapText="1"/>
    </xf>
    <xf numFmtId="0" fontId="12" fillId="0" borderId="1" xfId="0" applyFont="1" applyBorder="1" applyAlignment="1" applyProtection="1">
      <alignment vertical="center" wrapText="1"/>
      <protection locked="0"/>
    </xf>
    <xf numFmtId="170" fontId="7" fillId="0" borderId="1" xfId="0" applyNumberFormat="1" applyFont="1" applyBorder="1" applyAlignment="1">
      <alignment horizontal="left" vertical="center" wrapText="1"/>
    </xf>
    <xf numFmtId="0" fontId="51" fillId="0" borderId="1" xfId="2" applyFont="1" applyBorder="1" applyAlignment="1">
      <alignment horizontal="left" vertical="center" wrapText="1"/>
    </xf>
    <xf numFmtId="171" fontId="27" fillId="0" borderId="1" xfId="0" applyNumberFormat="1" applyFont="1" applyBorder="1" applyAlignment="1">
      <alignment horizontal="left" vertical="center" wrapText="1"/>
    </xf>
    <xf numFmtId="171" fontId="7" fillId="0" borderId="1" xfId="0" applyNumberFormat="1" applyFont="1" applyBorder="1" applyAlignment="1">
      <alignment horizontal="left" vertical="center" wrapText="1"/>
    </xf>
    <xf numFmtId="0" fontId="38" fillId="0" borderId="1" xfId="2" applyFont="1" applyBorder="1" applyAlignment="1">
      <alignment horizontal="left" vertical="center" wrapText="1"/>
    </xf>
    <xf numFmtId="166" fontId="7" fillId="0" borderId="1" xfId="0" applyNumberFormat="1" applyFont="1" applyBorder="1" applyAlignment="1">
      <alignment horizontal="center" vertical="center" wrapText="1"/>
    </xf>
    <xf numFmtId="170" fontId="7" fillId="0" borderId="1" xfId="0" applyNumberFormat="1" applyFont="1" applyBorder="1" applyAlignment="1">
      <alignment horizontal="center" vertical="center" wrapText="1"/>
    </xf>
    <xf numFmtId="10" fontId="7" fillId="0" borderId="1" xfId="0" applyNumberFormat="1" applyFont="1" applyBorder="1" applyAlignment="1">
      <alignment horizontal="center" vertical="center" wrapText="1"/>
    </xf>
    <xf numFmtId="171"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70" fontId="7" fillId="2" borderId="1" xfId="0" applyNumberFormat="1" applyFont="1" applyFill="1" applyBorder="1" applyAlignment="1">
      <alignment horizontal="center" vertical="center" wrapText="1"/>
    </xf>
    <xf numFmtId="171" fontId="27" fillId="2" borderId="1" xfId="0" applyNumberFormat="1" applyFont="1" applyFill="1" applyBorder="1" applyAlignment="1">
      <alignment vertical="center" wrapText="1"/>
    </xf>
    <xf numFmtId="0" fontId="7" fillId="0" borderId="1" xfId="0" applyFont="1" applyBorder="1" applyAlignment="1">
      <alignment vertical="center" wrapText="1"/>
    </xf>
    <xf numFmtId="0" fontId="7" fillId="0" borderId="8" xfId="0" applyFont="1" applyBorder="1" applyAlignment="1">
      <alignment horizontal="center" vertical="center" wrapText="1"/>
    </xf>
    <xf numFmtId="170" fontId="7" fillId="2" borderId="8"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10" fontId="27" fillId="0" borderId="1" xfId="0" applyNumberFormat="1" applyFont="1" applyBorder="1" applyAlignment="1">
      <alignment horizontal="center" vertical="center" wrapText="1"/>
    </xf>
    <xf numFmtId="171" fontId="7" fillId="0" borderId="3" xfId="0" applyNumberFormat="1" applyFont="1" applyBorder="1" applyAlignment="1">
      <alignment horizontal="center" vertical="center" wrapText="1"/>
    </xf>
    <xf numFmtId="10" fontId="27" fillId="0" borderId="3" xfId="0" applyNumberFormat="1" applyFont="1" applyBorder="1" applyAlignment="1">
      <alignment horizontal="center" vertical="center" wrapText="1"/>
    </xf>
    <xf numFmtId="2" fontId="2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2" fontId="7" fillId="2" borderId="1" xfId="0" applyNumberFormat="1" applyFont="1" applyFill="1" applyBorder="1" applyAlignment="1">
      <alignment horizontal="center" vertical="center" wrapText="1"/>
    </xf>
    <xf numFmtId="171" fontId="7" fillId="2" borderId="1"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7" fillId="0" borderId="1" xfId="0" applyFont="1" applyBorder="1" applyAlignment="1" applyProtection="1">
      <alignment horizontal="center" vertical="center"/>
      <protection locked="0"/>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2" borderId="0" xfId="0" applyFont="1" applyFill="1" applyAlignment="1">
      <alignment horizontal="center" vertical="center" wrapText="1"/>
    </xf>
    <xf numFmtId="170" fontId="6" fillId="0" borderId="1" xfId="0" applyNumberFormat="1" applyFont="1" applyBorder="1" applyAlignment="1">
      <alignment horizontal="center" vertical="center" wrapText="1"/>
    </xf>
    <xf numFmtId="0" fontId="28" fillId="0" borderId="3" xfId="0" applyFont="1" applyBorder="1" applyAlignment="1">
      <alignment horizontal="center" vertical="center" wrapText="1"/>
    </xf>
    <xf numFmtId="170" fontId="10" fillId="0" borderId="3" xfId="0" applyNumberFormat="1" applyFont="1" applyBorder="1" applyAlignment="1">
      <alignment horizontal="center" vertical="center" wrapText="1"/>
    </xf>
    <xf numFmtId="10" fontId="28" fillId="0" borderId="3" xfId="0" applyNumberFormat="1" applyFont="1" applyBorder="1" applyAlignment="1">
      <alignment horizontal="center" vertical="center" wrapText="1"/>
    </xf>
    <xf numFmtId="0" fontId="10" fillId="0" borderId="1" xfId="0" applyFont="1" applyBorder="1" applyAlignment="1">
      <alignment horizontal="center" vertical="center"/>
    </xf>
    <xf numFmtId="166" fontId="6" fillId="0" borderId="1" xfId="0" applyNumberFormat="1" applyFont="1" applyBorder="1" applyAlignment="1" applyProtection="1">
      <alignment horizontal="center" vertical="center"/>
      <protection locked="0"/>
    </xf>
    <xf numFmtId="0" fontId="29" fillId="0" borderId="1" xfId="2" applyFont="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49" fontId="27" fillId="0" borderId="1" xfId="0" applyNumberFormat="1" applyFont="1" applyFill="1" applyBorder="1" applyAlignment="1">
      <alignment horizontal="left" vertical="center" wrapText="1"/>
    </xf>
    <xf numFmtId="14" fontId="27" fillId="0" borderId="1" xfId="0" applyNumberFormat="1" applyFont="1" applyFill="1" applyBorder="1" applyAlignment="1">
      <alignment horizontal="center" vertical="center" wrapText="1"/>
    </xf>
    <xf numFmtId="10" fontId="27" fillId="0"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14"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protection locked="0"/>
    </xf>
    <xf numFmtId="166" fontId="14" fillId="2" borderId="1" xfId="0" applyNumberFormat="1" applyFont="1" applyFill="1" applyBorder="1" applyAlignment="1" applyProtection="1">
      <alignment horizontal="center" vertical="center"/>
      <protection locked="0"/>
    </xf>
    <xf numFmtId="0" fontId="17" fillId="2" borderId="1" xfId="0" applyFont="1" applyFill="1" applyBorder="1" applyAlignment="1">
      <alignment horizontal="center" vertical="center" wrapText="1"/>
    </xf>
    <xf numFmtId="0" fontId="27" fillId="2" borderId="1" xfId="0" applyFont="1" applyFill="1" applyBorder="1" applyAlignment="1" applyProtection="1">
      <alignment horizontal="center" vertical="center" wrapText="1"/>
      <protection locked="0"/>
    </xf>
    <xf numFmtId="166" fontId="27" fillId="2" borderId="1" xfId="0" applyNumberFormat="1" applyFont="1" applyFill="1" applyBorder="1" applyAlignment="1">
      <alignment horizontal="center" vertical="center"/>
    </xf>
    <xf numFmtId="0" fontId="27" fillId="2" borderId="1" xfId="2" applyFont="1" applyFill="1" applyBorder="1" applyAlignment="1">
      <alignment horizontal="center" vertical="center" wrapText="1"/>
    </xf>
    <xf numFmtId="166" fontId="27" fillId="2" borderId="1" xfId="2" applyNumberFormat="1" applyFont="1" applyFill="1" applyBorder="1" applyAlignment="1">
      <alignment horizontal="center" vertical="center" wrapText="1"/>
    </xf>
    <xf numFmtId="166" fontId="14" fillId="2" borderId="1" xfId="0" applyNumberFormat="1" applyFont="1" applyFill="1" applyBorder="1" applyAlignment="1">
      <alignment horizontal="center" vertical="center" wrapText="1"/>
    </xf>
    <xf numFmtId="0" fontId="29" fillId="2" borderId="1" xfId="2" applyFont="1" applyFill="1" applyBorder="1" applyAlignment="1">
      <alignment horizontal="left" vertical="center" wrapText="1"/>
    </xf>
    <xf numFmtId="170" fontId="10" fillId="2" borderId="1" xfId="0" applyNumberFormat="1" applyFont="1" applyFill="1" applyBorder="1" applyAlignment="1">
      <alignment horizontal="left" vertical="center" wrapText="1"/>
    </xf>
    <xf numFmtId="10" fontId="28" fillId="2" borderId="1" xfId="0" applyNumberFormat="1" applyFont="1" applyFill="1" applyBorder="1" applyAlignment="1">
      <alignment horizontal="center" vertical="center" wrapText="1"/>
    </xf>
    <xf numFmtId="0" fontId="28" fillId="0" borderId="3" xfId="0" applyFont="1" applyBorder="1" applyAlignment="1">
      <alignment vertical="center" wrapText="1"/>
    </xf>
    <xf numFmtId="166" fontId="28" fillId="0" borderId="3" xfId="0" applyNumberFormat="1" applyFont="1" applyBorder="1" applyAlignment="1">
      <alignment vertical="center" wrapText="1"/>
    </xf>
    <xf numFmtId="166" fontId="8" fillId="2" borderId="1" xfId="0" applyNumberFormat="1" applyFont="1" applyFill="1" applyBorder="1" applyAlignment="1" applyProtection="1">
      <alignment horizontal="center" vertical="center" wrapText="1"/>
      <protection locked="0"/>
    </xf>
    <xf numFmtId="0" fontId="23" fillId="2" borderId="1" xfId="2" applyFont="1" applyFill="1" applyBorder="1" applyAlignment="1">
      <alignment horizontal="center" vertical="center" wrapText="1"/>
    </xf>
    <xf numFmtId="170" fontId="9" fillId="2" borderId="1" xfId="0" applyNumberFormat="1" applyFont="1" applyFill="1" applyBorder="1" applyAlignment="1">
      <alignment horizontal="center" vertical="center" wrapText="1"/>
    </xf>
    <xf numFmtId="10" fontId="22"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170" fontId="27" fillId="2" borderId="1" xfId="0" applyNumberFormat="1" applyFont="1" applyFill="1" applyBorder="1" applyAlignment="1">
      <alignment vertical="center" wrapText="1"/>
    </xf>
    <xf numFmtId="170" fontId="27" fillId="2" borderId="1" xfId="0" applyNumberFormat="1" applyFont="1" applyFill="1" applyBorder="1" applyAlignment="1">
      <alignment horizontal="center" vertical="center" wrapText="1"/>
    </xf>
    <xf numFmtId="10" fontId="30" fillId="2" borderId="1" xfId="0" applyNumberFormat="1" applyFont="1" applyFill="1" applyBorder="1" applyAlignment="1">
      <alignment horizontal="center" vertical="center" wrapText="1"/>
    </xf>
    <xf numFmtId="0" fontId="27" fillId="2" borderId="1" xfId="0" applyFont="1" applyFill="1" applyBorder="1" applyAlignment="1">
      <alignment horizontal="center" vertical="center"/>
    </xf>
    <xf numFmtId="166" fontId="10" fillId="2" borderId="1" xfId="0" applyNumberFormat="1" applyFont="1" applyFill="1" applyBorder="1" applyAlignment="1" applyProtection="1">
      <alignment horizontal="center" vertical="center" wrapText="1"/>
      <protection locked="0"/>
    </xf>
    <xf numFmtId="14" fontId="27" fillId="2" borderId="1" xfId="0" applyNumberFormat="1" applyFont="1" applyFill="1" applyBorder="1" applyAlignment="1">
      <alignment horizontal="center" vertical="center" wrapText="1"/>
    </xf>
    <xf numFmtId="173" fontId="27" fillId="2" borderId="1" xfId="2" applyNumberFormat="1" applyFont="1" applyFill="1" applyBorder="1" applyAlignment="1">
      <alignment horizontal="center" vertical="center" wrapText="1" readingOrder="1"/>
    </xf>
    <xf numFmtId="10" fontId="26" fillId="2" borderId="1" xfId="3" applyNumberFormat="1" applyFill="1" applyBorder="1" applyAlignment="1">
      <alignment horizontal="center" vertical="center" wrapText="1"/>
    </xf>
    <xf numFmtId="166" fontId="6" fillId="2" borderId="1" xfId="0" applyNumberFormat="1" applyFont="1" applyFill="1" applyBorder="1" applyAlignment="1" applyProtection="1">
      <alignment horizontal="center" vertical="center"/>
      <protection locked="0"/>
    </xf>
    <xf numFmtId="0" fontId="0" fillId="2" borderId="0" xfId="0" applyFill="1"/>
    <xf numFmtId="166" fontId="32" fillId="2" borderId="1" xfId="0" applyNumberFormat="1" applyFont="1" applyFill="1" applyBorder="1" applyAlignment="1">
      <alignment horizontal="left" vertical="center" wrapText="1"/>
    </xf>
    <xf numFmtId="10" fontId="31" fillId="2" borderId="1" xfId="0" applyNumberFormat="1" applyFont="1" applyFill="1" applyBorder="1" applyAlignment="1">
      <alignment horizontal="left" vertical="center" wrapText="1"/>
    </xf>
    <xf numFmtId="0" fontId="31" fillId="2" borderId="1" xfId="2" applyFont="1" applyFill="1" applyBorder="1" applyAlignment="1">
      <alignment horizontal="left" vertical="center" wrapText="1"/>
    </xf>
    <xf numFmtId="0" fontId="27" fillId="2" borderId="1" xfId="0" applyFont="1" applyFill="1" applyBorder="1" applyAlignment="1">
      <alignment horizontal="justify" vertical="center"/>
    </xf>
    <xf numFmtId="0" fontId="30" fillId="2" borderId="1" xfId="2" applyFont="1" applyFill="1" applyBorder="1" applyAlignment="1">
      <alignment horizontal="left" vertical="center" wrapText="1"/>
    </xf>
    <xf numFmtId="171" fontId="27" fillId="2" borderId="1" xfId="0" applyNumberFormat="1" applyFont="1" applyFill="1" applyBorder="1" applyAlignment="1">
      <alignment horizontal="left" vertical="center" wrapText="1"/>
    </xf>
    <xf numFmtId="0" fontId="30" fillId="2" borderId="1" xfId="2" applyFont="1" applyFill="1" applyBorder="1" applyAlignment="1">
      <alignment vertical="center" wrapText="1"/>
    </xf>
    <xf numFmtId="170" fontId="24" fillId="2" borderId="1" xfId="0" applyNumberFormat="1" applyFont="1" applyFill="1" applyBorder="1" applyAlignment="1">
      <alignment vertical="center"/>
    </xf>
    <xf numFmtId="170" fontId="24" fillId="2" borderId="1" xfId="0" applyNumberFormat="1" applyFont="1" applyFill="1" applyBorder="1" applyAlignment="1">
      <alignment vertical="center" wrapText="1"/>
    </xf>
    <xf numFmtId="0" fontId="30" fillId="2" borderId="1" xfId="2" applyFont="1" applyFill="1" applyBorder="1" applyAlignment="1">
      <alignment horizontal="center" vertical="center" wrapText="1"/>
    </xf>
    <xf numFmtId="10" fontId="30" fillId="2" borderId="1" xfId="0" applyNumberFormat="1" applyFont="1" applyFill="1" applyBorder="1" applyAlignment="1">
      <alignment vertical="center" wrapText="1"/>
    </xf>
    <xf numFmtId="171" fontId="0" fillId="2" borderId="1" xfId="0" applyNumberFormat="1" applyFill="1" applyBorder="1" applyAlignment="1">
      <alignment horizontal="center" vertical="center"/>
    </xf>
    <xf numFmtId="171" fontId="4" fillId="2" borderId="1" xfId="0" applyNumberFormat="1" applyFont="1" applyFill="1" applyBorder="1" applyAlignment="1">
      <alignment horizontal="center" vertical="center" wrapText="1"/>
    </xf>
    <xf numFmtId="171" fontId="3"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center" wrapText="1"/>
    </xf>
    <xf numFmtId="171" fontId="3" fillId="0" borderId="1" xfId="0" applyNumberFormat="1" applyFont="1" applyBorder="1" applyAlignment="1">
      <alignment horizontal="center" vertical="center" wrapText="1"/>
    </xf>
    <xf numFmtId="0" fontId="27" fillId="0" borderId="3" xfId="0" applyFont="1" applyBorder="1" applyAlignment="1">
      <alignment vertical="center" wrapText="1"/>
    </xf>
    <xf numFmtId="170" fontId="12" fillId="0" borderId="3" xfId="0" applyNumberFormat="1" applyFont="1" applyBorder="1" applyAlignment="1">
      <alignment vertical="center" wrapText="1"/>
    </xf>
    <xf numFmtId="171" fontId="12" fillId="0" borderId="3" xfId="0" applyNumberFormat="1" applyFont="1" applyBorder="1" applyAlignment="1">
      <alignment vertical="center" wrapText="1"/>
    </xf>
    <xf numFmtId="10" fontId="21" fillId="0" borderId="3" xfId="0" applyNumberFormat="1" applyFont="1" applyBorder="1" applyAlignment="1">
      <alignment vertical="center" wrapText="1"/>
    </xf>
    <xf numFmtId="170" fontId="27" fillId="2" borderId="3" xfId="0" applyNumberFormat="1" applyFont="1" applyFill="1" applyBorder="1" applyAlignment="1">
      <alignment vertical="center" wrapText="1"/>
    </xf>
    <xf numFmtId="171" fontId="27" fillId="2" borderId="3" xfId="0" applyNumberFormat="1" applyFont="1" applyFill="1" applyBorder="1" applyAlignment="1">
      <alignment vertical="center" wrapText="1"/>
    </xf>
    <xf numFmtId="10" fontId="27" fillId="2" borderId="3" xfId="0" applyNumberFormat="1" applyFont="1" applyFill="1" applyBorder="1" applyAlignment="1">
      <alignment vertical="center" wrapText="1"/>
    </xf>
    <xf numFmtId="171" fontId="27" fillId="2" borderId="3" xfId="0" applyNumberFormat="1" applyFont="1" applyFill="1" applyBorder="1" applyAlignment="1">
      <alignment horizontal="center" vertical="center" wrapText="1"/>
    </xf>
    <xf numFmtId="171" fontId="31" fillId="5" borderId="1" xfId="0" applyNumberFormat="1" applyFont="1" applyFill="1" applyBorder="1" applyAlignment="1">
      <alignment horizontal="left" vertical="center" wrapText="1"/>
    </xf>
    <xf numFmtId="171" fontId="24" fillId="2" borderId="3" xfId="0" applyNumberFormat="1" applyFont="1" applyFill="1" applyBorder="1" applyAlignment="1">
      <alignment horizontal="center" vertical="center" wrapText="1"/>
    </xf>
    <xf numFmtId="171" fontId="24" fillId="2" borderId="1" xfId="0" applyNumberFormat="1" applyFont="1" applyFill="1" applyBorder="1" applyAlignment="1">
      <alignment horizontal="center" vertical="center" wrapText="1"/>
    </xf>
    <xf numFmtId="171" fontId="24" fillId="0" borderId="1" xfId="0" applyNumberFormat="1" applyFont="1" applyBorder="1" applyAlignment="1">
      <alignment vertical="center" wrapText="1"/>
    </xf>
    <xf numFmtId="171" fontId="24" fillId="2" borderId="1" xfId="0" applyNumberFormat="1" applyFont="1" applyFill="1" applyBorder="1" applyAlignment="1">
      <alignment vertical="center" wrapText="1"/>
    </xf>
    <xf numFmtId="171" fontId="24" fillId="2" borderId="1" xfId="0" applyNumberFormat="1" applyFont="1" applyFill="1" applyBorder="1" applyAlignment="1">
      <alignment horizontal="left" vertical="center" wrapText="1"/>
    </xf>
    <xf numFmtId="166" fontId="26" fillId="2" borderId="1" xfId="2" applyNumberFormat="1" applyFont="1" applyFill="1" applyBorder="1" applyAlignment="1">
      <alignment horizontal="center" vertical="center" wrapText="1"/>
    </xf>
    <xf numFmtId="0" fontId="26" fillId="2" borderId="1" xfId="2" applyFont="1" applyFill="1" applyBorder="1" applyAlignment="1">
      <alignment horizontal="center" vertical="center" wrapText="1"/>
    </xf>
    <xf numFmtId="166" fontId="14" fillId="2" borderId="1" xfId="0" applyNumberFormat="1" applyFont="1" applyFill="1" applyBorder="1" applyAlignment="1" applyProtection="1">
      <alignment horizontal="center" vertical="center" wrapText="1"/>
      <protection locked="0"/>
    </xf>
    <xf numFmtId="14" fontId="51" fillId="0" borderId="1" xfId="2" applyNumberFormat="1" applyFont="1" applyBorder="1" applyAlignment="1">
      <alignment horizontal="left" vertical="center" wrapText="1"/>
    </xf>
    <xf numFmtId="166" fontId="27" fillId="0" borderId="1" xfId="0" applyNumberFormat="1" applyFont="1" applyFill="1" applyBorder="1" applyAlignment="1">
      <alignment horizontal="center" vertical="center"/>
    </xf>
    <xf numFmtId="171" fontId="2" fillId="0" borderId="1" xfId="0" applyNumberFormat="1" applyFont="1" applyFill="1" applyBorder="1" applyAlignment="1">
      <alignment horizontal="center" vertical="center" wrapText="1"/>
    </xf>
    <xf numFmtId="171" fontId="2" fillId="0" borderId="3" xfId="0" applyNumberFormat="1" applyFont="1" applyFill="1" applyBorder="1" applyAlignment="1">
      <alignment horizontal="center" vertical="center" wrapText="1"/>
    </xf>
    <xf numFmtId="171" fontId="11" fillId="0" borderId="3" xfId="0" applyNumberFormat="1" applyFont="1" applyBorder="1" applyAlignment="1">
      <alignment horizontal="center" vertical="center" wrapText="1"/>
    </xf>
    <xf numFmtId="171" fontId="11" fillId="0" borderId="7" xfId="0" applyNumberFormat="1" applyFont="1" applyBorder="1" applyAlignment="1">
      <alignment horizontal="center" vertical="center" wrapText="1"/>
    </xf>
    <xf numFmtId="171" fontId="11" fillId="0" borderId="6" xfId="0" applyNumberFormat="1" applyFont="1" applyBorder="1" applyAlignment="1">
      <alignment horizontal="center" vertical="center" wrapText="1"/>
    </xf>
    <xf numFmtId="10" fontId="0" fillId="0" borderId="3" xfId="0" applyNumberFormat="1" applyBorder="1" applyAlignment="1">
      <alignment horizontal="center" vertical="center"/>
    </xf>
    <xf numFmtId="10" fontId="0" fillId="0" borderId="7" xfId="0" applyNumberFormat="1" applyBorder="1" applyAlignment="1">
      <alignment horizontal="center" vertical="center"/>
    </xf>
    <xf numFmtId="10" fontId="0" fillId="0" borderId="6" xfId="0" applyNumberFormat="1"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170" fontId="11" fillId="0" borderId="3" xfId="0" applyNumberFormat="1" applyFont="1" applyBorder="1" applyAlignment="1">
      <alignment horizontal="center" vertical="center" wrapText="1"/>
    </xf>
    <xf numFmtId="170" fontId="11" fillId="0" borderId="7" xfId="0" applyNumberFormat="1" applyFont="1" applyBorder="1" applyAlignment="1">
      <alignment horizontal="center" vertical="center" wrapText="1"/>
    </xf>
    <xf numFmtId="170" fontId="11" fillId="0" borderId="6" xfId="0" applyNumberFormat="1" applyFont="1" applyBorder="1" applyAlignment="1">
      <alignment horizontal="center" vertical="center" wrapText="1"/>
    </xf>
    <xf numFmtId="10" fontId="0" fillId="0" borderId="3" xfId="0" applyNumberFormat="1" applyBorder="1" applyAlignment="1">
      <alignment horizontal="center" vertical="center" wrapText="1"/>
    </xf>
    <xf numFmtId="10" fontId="0" fillId="0" borderId="7" xfId="0" applyNumberFormat="1" applyBorder="1" applyAlignment="1">
      <alignment horizontal="center" vertical="center" wrapText="1"/>
    </xf>
    <xf numFmtId="10" fontId="0" fillId="0" borderId="6" xfId="0" applyNumberFormat="1" applyBorder="1" applyAlignment="1">
      <alignment horizontal="center" vertical="center" wrapText="1"/>
    </xf>
    <xf numFmtId="9" fontId="0" fillId="0" borderId="3" xfId="0" applyNumberFormat="1" applyBorder="1" applyAlignment="1">
      <alignment horizontal="center" vertical="center" wrapText="1"/>
    </xf>
    <xf numFmtId="9" fontId="0" fillId="0" borderId="6" xfId="0" applyNumberForma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40" fillId="0" borderId="0" xfId="0" applyFont="1" applyFill="1" applyAlignment="1">
      <alignment horizontal="center" vertical="center"/>
    </xf>
    <xf numFmtId="0" fontId="39" fillId="0" borderId="4" xfId="0" applyFont="1" applyBorder="1" applyAlignment="1">
      <alignment horizontal="center" vertical="center"/>
    </xf>
    <xf numFmtId="0" fontId="18" fillId="2" borderId="1" xfId="0" applyFont="1" applyFill="1" applyBorder="1" applyAlignment="1">
      <alignment horizontal="center" vertical="center" wrapText="1"/>
    </xf>
    <xf numFmtId="165" fontId="18" fillId="2" borderId="3" xfId="0" applyNumberFormat="1" applyFont="1" applyFill="1" applyBorder="1" applyAlignment="1">
      <alignment horizontal="center" vertical="center" wrapText="1"/>
    </xf>
    <xf numFmtId="165" fontId="18" fillId="2" borderId="6"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10" fontId="18" fillId="2" borderId="1" xfId="0" applyNumberFormat="1" applyFont="1" applyFill="1" applyBorder="1" applyAlignment="1">
      <alignment horizontal="center" vertical="center" wrapText="1"/>
    </xf>
    <xf numFmtId="170" fontId="18" fillId="2" borderId="5" xfId="0" applyNumberFormat="1" applyFont="1" applyFill="1" applyBorder="1" applyAlignment="1">
      <alignment horizontal="center" vertical="center" wrapText="1"/>
    </xf>
    <xf numFmtId="170" fontId="18" fillId="2" borderId="2" xfId="0" applyNumberFormat="1" applyFont="1" applyFill="1" applyBorder="1" applyAlignment="1">
      <alignment horizontal="center" vertical="center" wrapText="1"/>
    </xf>
    <xf numFmtId="165" fontId="18"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shrinkToFit="1"/>
    </xf>
    <xf numFmtId="171" fontId="7" fillId="0" borderId="3" xfId="0" applyNumberFormat="1" applyFont="1" applyBorder="1" applyAlignment="1">
      <alignment horizontal="center" vertical="center" wrapText="1"/>
    </xf>
    <xf numFmtId="171" fontId="7" fillId="0" borderId="7" xfId="0" applyNumberFormat="1" applyFont="1" applyBorder="1" applyAlignment="1">
      <alignment horizontal="center" vertical="center" wrapText="1"/>
    </xf>
    <xf numFmtId="171" fontId="7" fillId="0" borderId="6" xfId="0" applyNumberFormat="1" applyFont="1" applyBorder="1" applyAlignment="1">
      <alignment horizontal="center" vertical="center" wrapText="1"/>
    </xf>
    <xf numFmtId="171" fontId="7" fillId="2" borderId="3" xfId="0" applyNumberFormat="1" applyFont="1" applyFill="1" applyBorder="1" applyAlignment="1">
      <alignment horizontal="center" vertical="center" wrapText="1"/>
    </xf>
    <xf numFmtId="171" fontId="7" fillId="2" borderId="7" xfId="0" applyNumberFormat="1" applyFont="1" applyFill="1" applyBorder="1" applyAlignment="1">
      <alignment horizontal="center" vertical="center" wrapText="1"/>
    </xf>
    <xf numFmtId="171" fontId="7" fillId="2" borderId="6" xfId="0" applyNumberFormat="1" applyFont="1" applyFill="1" applyBorder="1" applyAlignment="1">
      <alignment horizontal="center" vertical="center" wrapText="1"/>
    </xf>
    <xf numFmtId="171" fontId="17" fillId="0" borderId="3" xfId="0" applyNumberFormat="1" applyFont="1" applyFill="1" applyBorder="1" applyAlignment="1">
      <alignment horizontal="center" vertical="center" wrapText="1"/>
    </xf>
    <xf numFmtId="171" fontId="17" fillId="0" borderId="7" xfId="0" applyNumberFormat="1" applyFont="1" applyFill="1" applyBorder="1" applyAlignment="1">
      <alignment horizontal="center" vertical="center" wrapText="1"/>
    </xf>
    <xf numFmtId="171" fontId="17" fillId="0" borderId="6" xfId="0" applyNumberFormat="1" applyFont="1" applyFill="1" applyBorder="1" applyAlignment="1">
      <alignment horizontal="center" vertical="center" wrapText="1"/>
    </xf>
    <xf numFmtId="0" fontId="21" fillId="0" borderId="3" xfId="0" applyFont="1" applyBorder="1" applyAlignment="1">
      <alignment horizontal="left" vertical="center" wrapText="1"/>
    </xf>
    <xf numFmtId="0" fontId="21" fillId="0" borderId="6" xfId="0" applyFont="1" applyBorder="1" applyAlignment="1">
      <alignment horizontal="left" vertical="center" wrapText="1"/>
    </xf>
    <xf numFmtId="171" fontId="12" fillId="0" borderId="3" xfId="0" applyNumberFormat="1" applyFont="1" applyBorder="1" applyAlignment="1">
      <alignment horizontal="center" vertical="center" wrapText="1"/>
    </xf>
    <xf numFmtId="0" fontId="1" fillId="0" borderId="4" xfId="0" applyFont="1" applyBorder="1" applyAlignment="1">
      <alignment horizontal="center" vertical="center" wrapText="1"/>
    </xf>
  </cellXfs>
  <cellStyles count="8">
    <cellStyle name="Dziesiętny 2" xfId="5" xr:uid="{00000000-0005-0000-0000-000002000000}"/>
    <cellStyle name="Normal" xfId="2" xr:uid="{00000000-0005-0000-0000-000003000000}"/>
    <cellStyle name="Normalny" xfId="0" builtinId="0"/>
    <cellStyle name="Normalny 10" xfId="7" xr:uid="{FFD5844A-9A23-4D9F-A745-0B4AF309371D}"/>
    <cellStyle name="Normalny 2" xfId="4" xr:uid="{00000000-0005-0000-0000-000005000000}"/>
    <cellStyle name="Normalny 2 2" xfId="3" xr:uid="{00000000-0005-0000-0000-000006000000}"/>
    <cellStyle name="Normalny 2 3" xfId="6" xr:uid="{00000000-0005-0000-0000-000007000000}"/>
    <cellStyle name="Normalny 3" xfId="1" xr:uid="{00000000-0005-0000-0000-000008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44"/>
  <sheetViews>
    <sheetView tabSelected="1" view="pageBreakPreview" zoomScale="70" zoomScaleNormal="70" zoomScaleSheetLayoutView="70" workbookViewId="0">
      <pane ySplit="4" topLeftCell="A5" activePane="bottomLeft" state="frozen"/>
      <selection pane="bottomLeft" activeCell="E5" sqref="E5"/>
    </sheetView>
  </sheetViews>
  <sheetFormatPr defaultRowHeight="15" x14ac:dyDescent="0.25"/>
  <cols>
    <col min="1" max="1" width="14.5703125" style="4" customWidth="1"/>
    <col min="2" max="2" width="25.42578125" style="2" customWidth="1"/>
    <col min="3" max="6" width="18.42578125" style="1" customWidth="1"/>
    <col min="7" max="7" width="33.5703125" style="1" customWidth="1"/>
    <col min="8" max="9" width="18.42578125" style="37" customWidth="1"/>
    <col min="10" max="10" width="18.42578125" style="36" customWidth="1"/>
    <col min="11" max="11" width="27" style="35" customWidth="1"/>
    <col min="12" max="12" width="39.28515625" style="1" customWidth="1"/>
    <col min="13" max="13" width="18.42578125" style="1" customWidth="1"/>
  </cols>
  <sheetData>
    <row r="1" spans="1:13" ht="37.5" customHeight="1" x14ac:dyDescent="0.25">
      <c r="L1" s="319"/>
      <c r="M1" s="319"/>
    </row>
    <row r="2" spans="1:13" ht="54" customHeight="1" x14ac:dyDescent="0.25">
      <c r="A2" s="320" t="s">
        <v>288</v>
      </c>
      <c r="B2" s="320"/>
      <c r="C2" s="320"/>
      <c r="D2" s="320"/>
      <c r="E2" s="320"/>
      <c r="F2" s="320"/>
      <c r="G2" s="320"/>
      <c r="H2" s="320"/>
      <c r="I2" s="320"/>
      <c r="J2" s="320"/>
      <c r="K2" s="320"/>
      <c r="L2" s="342" t="s">
        <v>555</v>
      </c>
      <c r="M2" s="342"/>
    </row>
    <row r="3" spans="1:13" s="4" customFormat="1" ht="74.25" customHeight="1" x14ac:dyDescent="0.25">
      <c r="A3" s="329" t="s">
        <v>0</v>
      </c>
      <c r="B3" s="321" t="s">
        <v>1</v>
      </c>
      <c r="C3" s="321" t="s">
        <v>2</v>
      </c>
      <c r="D3" s="321" t="s">
        <v>3</v>
      </c>
      <c r="E3" s="328" t="s">
        <v>4</v>
      </c>
      <c r="F3" s="328" t="s">
        <v>5</v>
      </c>
      <c r="G3" s="322" t="s">
        <v>32</v>
      </c>
      <c r="H3" s="326" t="s">
        <v>31</v>
      </c>
      <c r="I3" s="327"/>
      <c r="J3" s="324" t="s">
        <v>27</v>
      </c>
      <c r="K3" s="325" t="s">
        <v>33</v>
      </c>
      <c r="L3" s="321" t="s">
        <v>30</v>
      </c>
      <c r="M3" s="321" t="s">
        <v>6</v>
      </c>
    </row>
    <row r="4" spans="1:13" s="4" customFormat="1" ht="33.75" customHeight="1" x14ac:dyDescent="0.25">
      <c r="A4" s="329"/>
      <c r="B4" s="321"/>
      <c r="C4" s="321"/>
      <c r="D4" s="321"/>
      <c r="E4" s="328"/>
      <c r="F4" s="328"/>
      <c r="G4" s="323"/>
      <c r="H4" s="38" t="s">
        <v>28</v>
      </c>
      <c r="I4" s="39" t="s">
        <v>29</v>
      </c>
      <c r="J4" s="324"/>
      <c r="K4" s="325"/>
      <c r="L4" s="321"/>
      <c r="M4" s="321"/>
    </row>
    <row r="5" spans="1:13" ht="90" x14ac:dyDescent="0.25">
      <c r="A5" s="5">
        <v>1</v>
      </c>
      <c r="B5" s="7" t="s">
        <v>34</v>
      </c>
      <c r="C5" s="8">
        <v>38</v>
      </c>
      <c r="D5" s="7" t="s">
        <v>124</v>
      </c>
      <c r="E5" s="7">
        <v>101.34</v>
      </c>
      <c r="F5" s="8">
        <v>102.167</v>
      </c>
      <c r="G5" s="42" t="s">
        <v>289</v>
      </c>
      <c r="H5" s="43">
        <v>44602</v>
      </c>
      <c r="I5" s="43">
        <v>45181</v>
      </c>
      <c r="J5" s="287">
        <v>883550</v>
      </c>
      <c r="K5" s="44">
        <v>1</v>
      </c>
      <c r="L5" s="45" t="s">
        <v>290</v>
      </c>
      <c r="M5" s="9" t="s">
        <v>282</v>
      </c>
    </row>
    <row r="6" spans="1:13" ht="252" customHeight="1" x14ac:dyDescent="0.25">
      <c r="A6" s="6">
        <v>2</v>
      </c>
      <c r="B6" s="7" t="s">
        <v>34</v>
      </c>
      <c r="C6" s="8">
        <v>38</v>
      </c>
      <c r="D6" s="7" t="s">
        <v>125</v>
      </c>
      <c r="E6" s="7">
        <v>101.35599999999999</v>
      </c>
      <c r="F6" s="8">
        <v>102.205</v>
      </c>
      <c r="G6" s="42" t="s">
        <v>289</v>
      </c>
      <c r="H6" s="43">
        <v>44602</v>
      </c>
      <c r="I6" s="43">
        <v>45083</v>
      </c>
      <c r="J6" s="287">
        <v>839320</v>
      </c>
      <c r="K6" s="46">
        <v>1</v>
      </c>
      <c r="L6" s="47" t="s">
        <v>290</v>
      </c>
      <c r="M6" s="9" t="s">
        <v>282</v>
      </c>
    </row>
    <row r="7" spans="1:13" ht="75" x14ac:dyDescent="0.25">
      <c r="A7" s="6">
        <v>3</v>
      </c>
      <c r="B7" s="7" t="s">
        <v>34</v>
      </c>
      <c r="C7" s="8">
        <v>38</v>
      </c>
      <c r="D7" s="7" t="s">
        <v>126</v>
      </c>
      <c r="E7" s="7">
        <v>101.44199999999999</v>
      </c>
      <c r="F7" s="8">
        <v>102.13</v>
      </c>
      <c r="G7" s="48" t="s">
        <v>289</v>
      </c>
      <c r="H7" s="43">
        <v>44602</v>
      </c>
      <c r="I7" s="43">
        <v>45181</v>
      </c>
      <c r="J7" s="287">
        <v>766810</v>
      </c>
      <c r="K7" s="46">
        <v>1</v>
      </c>
      <c r="L7" s="47" t="s">
        <v>290</v>
      </c>
      <c r="M7" s="9" t="s">
        <v>282</v>
      </c>
    </row>
    <row r="8" spans="1:13" ht="75" x14ac:dyDescent="0.25">
      <c r="A8" s="5">
        <v>4</v>
      </c>
      <c r="B8" s="7" t="s">
        <v>34</v>
      </c>
      <c r="C8" s="8">
        <v>38</v>
      </c>
      <c r="D8" s="7" t="s">
        <v>127</v>
      </c>
      <c r="E8" s="7">
        <v>101.44199999999999</v>
      </c>
      <c r="F8" s="8">
        <v>102.13</v>
      </c>
      <c r="G8" s="48" t="s">
        <v>289</v>
      </c>
      <c r="H8" s="43">
        <v>44602</v>
      </c>
      <c r="I8" s="43">
        <v>45181</v>
      </c>
      <c r="J8" s="287">
        <v>839610</v>
      </c>
      <c r="K8" s="46">
        <v>1</v>
      </c>
      <c r="L8" s="47" t="s">
        <v>290</v>
      </c>
      <c r="M8" s="9" t="s">
        <v>282</v>
      </c>
    </row>
    <row r="9" spans="1:13" ht="135" customHeight="1" x14ac:dyDescent="0.25">
      <c r="A9" s="6">
        <v>5</v>
      </c>
      <c r="B9" s="7" t="s">
        <v>34</v>
      </c>
      <c r="C9" s="8">
        <v>38</v>
      </c>
      <c r="D9" s="7" t="s">
        <v>128</v>
      </c>
      <c r="E9" s="7">
        <v>101.44799999999999</v>
      </c>
      <c r="F9" s="8">
        <v>102.10599999999999</v>
      </c>
      <c r="G9" s="48" t="s">
        <v>289</v>
      </c>
      <c r="H9" s="43">
        <v>44602</v>
      </c>
      <c r="I9" s="43">
        <v>45083</v>
      </c>
      <c r="J9" s="287">
        <v>728610</v>
      </c>
      <c r="K9" s="46">
        <v>1</v>
      </c>
      <c r="L9" s="47" t="s">
        <v>290</v>
      </c>
      <c r="M9" s="9" t="s">
        <v>282</v>
      </c>
    </row>
    <row r="10" spans="1:13" ht="135" customHeight="1" x14ac:dyDescent="0.25">
      <c r="A10" s="6">
        <v>6</v>
      </c>
      <c r="B10" s="7" t="s">
        <v>34</v>
      </c>
      <c r="C10" s="8">
        <v>38</v>
      </c>
      <c r="D10" s="7" t="s">
        <v>129</v>
      </c>
      <c r="E10" s="7">
        <v>101.44799999999999</v>
      </c>
      <c r="F10" s="8">
        <v>102.10599999999999</v>
      </c>
      <c r="G10" s="48" t="s">
        <v>289</v>
      </c>
      <c r="H10" s="43">
        <v>44602</v>
      </c>
      <c r="I10" s="43">
        <v>45083</v>
      </c>
      <c r="J10" s="287">
        <v>831800</v>
      </c>
      <c r="K10" s="46">
        <v>1</v>
      </c>
      <c r="L10" s="47" t="s">
        <v>290</v>
      </c>
      <c r="M10" s="9" t="s">
        <v>282</v>
      </c>
    </row>
    <row r="11" spans="1:13" ht="135" customHeight="1" x14ac:dyDescent="0.25">
      <c r="A11" s="5">
        <v>7</v>
      </c>
      <c r="B11" s="7" t="s">
        <v>34</v>
      </c>
      <c r="C11" s="8">
        <v>38</v>
      </c>
      <c r="D11" s="7" t="s">
        <v>130</v>
      </c>
      <c r="E11" s="7">
        <v>101.44799999999999</v>
      </c>
      <c r="F11" s="8">
        <v>102.10599999999999</v>
      </c>
      <c r="G11" s="48" t="s">
        <v>289</v>
      </c>
      <c r="H11" s="43">
        <v>44602</v>
      </c>
      <c r="I11" s="43">
        <v>45083</v>
      </c>
      <c r="J11" s="287">
        <v>1923000</v>
      </c>
      <c r="K11" s="46">
        <v>1</v>
      </c>
      <c r="L11" s="47" t="s">
        <v>290</v>
      </c>
      <c r="M11" s="9" t="s">
        <v>282</v>
      </c>
    </row>
    <row r="12" spans="1:13" ht="135" customHeight="1" x14ac:dyDescent="0.25">
      <c r="A12" s="6">
        <v>8</v>
      </c>
      <c r="B12" s="7" t="s">
        <v>34</v>
      </c>
      <c r="C12" s="8">
        <v>38</v>
      </c>
      <c r="D12" s="7" t="s">
        <v>131</v>
      </c>
      <c r="E12" s="7">
        <v>101.44799999999999</v>
      </c>
      <c r="F12" s="8">
        <v>102.10599999999999</v>
      </c>
      <c r="G12" s="48" t="s">
        <v>289</v>
      </c>
      <c r="H12" s="43">
        <v>44602</v>
      </c>
      <c r="I12" s="43">
        <v>44905</v>
      </c>
      <c r="J12" s="287">
        <v>826600</v>
      </c>
      <c r="K12" s="46">
        <v>1</v>
      </c>
      <c r="L12" s="47" t="s">
        <v>290</v>
      </c>
      <c r="M12" s="9" t="s">
        <v>282</v>
      </c>
    </row>
    <row r="13" spans="1:13" ht="135" customHeight="1" x14ac:dyDescent="0.25">
      <c r="A13" s="6">
        <v>9</v>
      </c>
      <c r="B13" s="7" t="s">
        <v>34</v>
      </c>
      <c r="C13" s="8">
        <v>38</v>
      </c>
      <c r="D13" s="7" t="s">
        <v>132</v>
      </c>
      <c r="E13" s="7">
        <v>101.44799999999999</v>
      </c>
      <c r="F13" s="8">
        <v>102.10599999999999</v>
      </c>
      <c r="G13" s="48" t="s">
        <v>289</v>
      </c>
      <c r="H13" s="43">
        <v>44602</v>
      </c>
      <c r="I13" s="43">
        <v>44905</v>
      </c>
      <c r="J13" s="287">
        <v>1131800</v>
      </c>
      <c r="K13" s="46">
        <v>1</v>
      </c>
      <c r="L13" s="47" t="s">
        <v>290</v>
      </c>
      <c r="M13" s="9" t="s">
        <v>282</v>
      </c>
    </row>
    <row r="14" spans="1:13" ht="135" customHeight="1" x14ac:dyDescent="0.25">
      <c r="A14" s="5">
        <v>10</v>
      </c>
      <c r="B14" s="7" t="s">
        <v>34</v>
      </c>
      <c r="C14" s="8">
        <v>38</v>
      </c>
      <c r="D14" s="7" t="s">
        <v>133</v>
      </c>
      <c r="E14" s="7">
        <v>101.44799999999999</v>
      </c>
      <c r="F14" s="8">
        <v>102.10599999999999</v>
      </c>
      <c r="G14" s="48" t="s">
        <v>289</v>
      </c>
      <c r="H14" s="43">
        <v>44602</v>
      </c>
      <c r="I14" s="43">
        <v>45083</v>
      </c>
      <c r="J14" s="287">
        <v>1615100</v>
      </c>
      <c r="K14" s="46">
        <v>1</v>
      </c>
      <c r="L14" s="47" t="s">
        <v>290</v>
      </c>
      <c r="M14" s="9" t="s">
        <v>282</v>
      </c>
    </row>
    <row r="15" spans="1:13" ht="135" customHeight="1" x14ac:dyDescent="0.25">
      <c r="A15" s="6">
        <v>11</v>
      </c>
      <c r="B15" s="7" t="s">
        <v>34</v>
      </c>
      <c r="C15" s="8">
        <v>38</v>
      </c>
      <c r="D15" s="7" t="s">
        <v>134</v>
      </c>
      <c r="E15" s="7">
        <v>101.44799999999999</v>
      </c>
      <c r="F15" s="8">
        <v>102.10599999999999</v>
      </c>
      <c r="G15" s="48" t="s">
        <v>291</v>
      </c>
      <c r="H15" s="43">
        <v>44602</v>
      </c>
      <c r="I15" s="43">
        <v>45083</v>
      </c>
      <c r="J15" s="287">
        <v>1804000</v>
      </c>
      <c r="K15" s="46">
        <v>1</v>
      </c>
      <c r="L15" s="47" t="s">
        <v>290</v>
      </c>
      <c r="M15" s="9" t="s">
        <v>282</v>
      </c>
    </row>
    <row r="16" spans="1:13" ht="135" customHeight="1" x14ac:dyDescent="0.25">
      <c r="A16" s="6">
        <v>12</v>
      </c>
      <c r="B16" s="7" t="s">
        <v>34</v>
      </c>
      <c r="C16" s="8">
        <v>38</v>
      </c>
      <c r="D16" s="7" t="s">
        <v>135</v>
      </c>
      <c r="E16" s="7">
        <v>101.45699999999999</v>
      </c>
      <c r="F16" s="8">
        <v>102.131</v>
      </c>
      <c r="G16" s="48" t="s">
        <v>289</v>
      </c>
      <c r="H16" s="43">
        <v>44602</v>
      </c>
      <c r="I16" s="43">
        <v>45181</v>
      </c>
      <c r="J16" s="287">
        <v>7630200</v>
      </c>
      <c r="K16" s="46">
        <v>1</v>
      </c>
      <c r="L16" s="47" t="s">
        <v>290</v>
      </c>
      <c r="M16" s="9" t="s">
        <v>282</v>
      </c>
    </row>
    <row r="17" spans="1:13" ht="135" customHeight="1" x14ac:dyDescent="0.25">
      <c r="A17" s="5">
        <v>13</v>
      </c>
      <c r="B17" s="7" t="s">
        <v>34</v>
      </c>
      <c r="C17" s="8">
        <v>38</v>
      </c>
      <c r="D17" s="7" t="s">
        <v>136</v>
      </c>
      <c r="E17" s="7">
        <v>101.45699999999999</v>
      </c>
      <c r="F17" s="8">
        <v>102.10599999999999</v>
      </c>
      <c r="G17" s="48" t="s">
        <v>289</v>
      </c>
      <c r="H17" s="43">
        <v>44602</v>
      </c>
      <c r="I17" s="43">
        <v>45181</v>
      </c>
      <c r="J17" s="287">
        <v>7668100</v>
      </c>
      <c r="K17" s="46">
        <v>1</v>
      </c>
      <c r="L17" s="47" t="s">
        <v>290</v>
      </c>
      <c r="M17" s="9" t="s">
        <v>282</v>
      </c>
    </row>
    <row r="18" spans="1:13" ht="135" customHeight="1" x14ac:dyDescent="0.25">
      <c r="A18" s="6">
        <v>14</v>
      </c>
      <c r="B18" s="7" t="s">
        <v>34</v>
      </c>
      <c r="C18" s="8">
        <v>38</v>
      </c>
      <c r="D18" s="7" t="s">
        <v>7</v>
      </c>
      <c r="E18" s="41">
        <v>88</v>
      </c>
      <c r="F18" s="41">
        <v>101.74</v>
      </c>
      <c r="G18" s="48" t="s">
        <v>292</v>
      </c>
      <c r="H18" s="43">
        <v>44602</v>
      </c>
      <c r="I18" s="43">
        <v>44905</v>
      </c>
      <c r="J18" s="287">
        <v>167036</v>
      </c>
      <c r="K18" s="46">
        <v>1</v>
      </c>
      <c r="L18" s="47" t="s">
        <v>290</v>
      </c>
      <c r="M18" s="9" t="s">
        <v>282</v>
      </c>
    </row>
    <row r="19" spans="1:13" ht="135" customHeight="1" x14ac:dyDescent="0.25">
      <c r="A19" s="6">
        <v>15</v>
      </c>
      <c r="B19" s="7" t="s">
        <v>34</v>
      </c>
      <c r="C19" s="8">
        <v>38</v>
      </c>
      <c r="D19" s="7" t="s">
        <v>137</v>
      </c>
      <c r="E19" s="7">
        <v>102.24299999999999</v>
      </c>
      <c r="F19" s="8">
        <v>103.994</v>
      </c>
      <c r="G19" s="48" t="s">
        <v>293</v>
      </c>
      <c r="H19" s="43">
        <v>44602</v>
      </c>
      <c r="I19" s="43">
        <v>45083</v>
      </c>
      <c r="J19" s="287">
        <v>522960</v>
      </c>
      <c r="K19" s="46">
        <v>1</v>
      </c>
      <c r="L19" s="47" t="s">
        <v>290</v>
      </c>
      <c r="M19" s="9" t="s">
        <v>282</v>
      </c>
    </row>
    <row r="20" spans="1:13" ht="135" customHeight="1" x14ac:dyDescent="0.25">
      <c r="A20" s="5">
        <v>16</v>
      </c>
      <c r="B20" s="7" t="s">
        <v>34</v>
      </c>
      <c r="C20" s="8">
        <v>38</v>
      </c>
      <c r="D20" s="7" t="s">
        <v>138</v>
      </c>
      <c r="E20" s="7">
        <v>102.24299999999999</v>
      </c>
      <c r="F20" s="8">
        <v>103.994</v>
      </c>
      <c r="G20" s="48" t="s">
        <v>293</v>
      </c>
      <c r="H20" s="43">
        <v>44602</v>
      </c>
      <c r="I20" s="43">
        <v>45083</v>
      </c>
      <c r="J20" s="287">
        <v>485100</v>
      </c>
      <c r="K20" s="46">
        <v>1</v>
      </c>
      <c r="L20" s="47" t="s">
        <v>290</v>
      </c>
      <c r="M20" s="9" t="s">
        <v>282</v>
      </c>
    </row>
    <row r="21" spans="1:13" ht="135" customHeight="1" x14ac:dyDescent="0.25">
      <c r="A21" s="6">
        <v>17</v>
      </c>
      <c r="B21" s="7" t="s">
        <v>34</v>
      </c>
      <c r="C21" s="8">
        <v>38</v>
      </c>
      <c r="D21" s="7" t="s">
        <v>139</v>
      </c>
      <c r="E21" s="7">
        <v>102.24299999999999</v>
      </c>
      <c r="F21" s="8">
        <v>103.994</v>
      </c>
      <c r="G21" s="48" t="s">
        <v>293</v>
      </c>
      <c r="H21" s="43">
        <v>44602</v>
      </c>
      <c r="I21" s="43">
        <v>45083</v>
      </c>
      <c r="J21" s="287">
        <v>254610</v>
      </c>
      <c r="K21" s="46">
        <v>1</v>
      </c>
      <c r="L21" s="47" t="s">
        <v>290</v>
      </c>
      <c r="M21" s="9" t="s">
        <v>282</v>
      </c>
    </row>
    <row r="22" spans="1:13" ht="135" customHeight="1" x14ac:dyDescent="0.25">
      <c r="A22" s="6">
        <v>18</v>
      </c>
      <c r="B22" s="7" t="s">
        <v>34</v>
      </c>
      <c r="C22" s="8">
        <v>38</v>
      </c>
      <c r="D22" s="7" t="s">
        <v>140</v>
      </c>
      <c r="E22" s="7">
        <v>102.24299999999999</v>
      </c>
      <c r="F22" s="8">
        <v>103.994</v>
      </c>
      <c r="G22" s="48" t="s">
        <v>293</v>
      </c>
      <c r="H22" s="43">
        <v>44602</v>
      </c>
      <c r="I22" s="43">
        <v>45083</v>
      </c>
      <c r="J22" s="287">
        <v>1001410</v>
      </c>
      <c r="K22" s="46">
        <v>1</v>
      </c>
      <c r="L22" s="47" t="s">
        <v>290</v>
      </c>
      <c r="M22" s="9" t="s">
        <v>282</v>
      </c>
    </row>
    <row r="23" spans="1:13" ht="195" customHeight="1" x14ac:dyDescent="0.25">
      <c r="A23" s="5">
        <v>19</v>
      </c>
      <c r="B23" s="7" t="s">
        <v>34</v>
      </c>
      <c r="C23" s="8">
        <v>38</v>
      </c>
      <c r="D23" s="7" t="s">
        <v>14</v>
      </c>
      <c r="E23" s="7">
        <v>102.24299999999999</v>
      </c>
      <c r="F23" s="8">
        <v>103.994</v>
      </c>
      <c r="G23" s="49" t="s">
        <v>293</v>
      </c>
      <c r="H23" s="43">
        <v>44602</v>
      </c>
      <c r="I23" s="43">
        <v>45083</v>
      </c>
      <c r="J23" s="287">
        <v>606350</v>
      </c>
      <c r="K23" s="46">
        <v>1</v>
      </c>
      <c r="L23" s="47" t="s">
        <v>290</v>
      </c>
      <c r="M23" s="9" t="s">
        <v>282</v>
      </c>
    </row>
    <row r="24" spans="1:13" ht="195" customHeight="1" x14ac:dyDescent="0.25">
      <c r="A24" s="6">
        <v>20</v>
      </c>
      <c r="B24" s="7" t="s">
        <v>34</v>
      </c>
      <c r="C24" s="8">
        <v>38</v>
      </c>
      <c r="D24" s="7" t="s">
        <v>141</v>
      </c>
      <c r="E24" s="7">
        <v>102.24299999999999</v>
      </c>
      <c r="F24" s="8">
        <v>103.994</v>
      </c>
      <c r="G24" s="49" t="s">
        <v>293</v>
      </c>
      <c r="H24" s="43">
        <v>44602</v>
      </c>
      <c r="I24" s="43">
        <v>45083</v>
      </c>
      <c r="J24" s="287">
        <v>901000</v>
      </c>
      <c r="K24" s="46">
        <v>1</v>
      </c>
      <c r="L24" s="47" t="s">
        <v>290</v>
      </c>
      <c r="M24" s="9" t="s">
        <v>282</v>
      </c>
    </row>
    <row r="25" spans="1:13" ht="195" customHeight="1" x14ac:dyDescent="0.25">
      <c r="A25" s="6">
        <v>21</v>
      </c>
      <c r="B25" s="7" t="s">
        <v>34</v>
      </c>
      <c r="C25" s="8">
        <v>38</v>
      </c>
      <c r="D25" s="7" t="s">
        <v>142</v>
      </c>
      <c r="E25" s="7">
        <v>102.24299999999999</v>
      </c>
      <c r="F25" s="8">
        <v>103.994</v>
      </c>
      <c r="G25" s="49" t="s">
        <v>292</v>
      </c>
      <c r="H25" s="43">
        <v>44602</v>
      </c>
      <c r="I25" s="43">
        <v>45083</v>
      </c>
      <c r="J25" s="287">
        <v>470010</v>
      </c>
      <c r="K25" s="46">
        <v>1</v>
      </c>
      <c r="L25" s="47" t="s">
        <v>290</v>
      </c>
      <c r="M25" s="9" t="s">
        <v>282</v>
      </c>
    </row>
    <row r="26" spans="1:13" ht="195" customHeight="1" x14ac:dyDescent="0.25">
      <c r="A26" s="5">
        <v>22</v>
      </c>
      <c r="B26" s="7" t="s">
        <v>34</v>
      </c>
      <c r="C26" s="8">
        <v>38</v>
      </c>
      <c r="D26" s="7" t="s">
        <v>143</v>
      </c>
      <c r="E26" s="7">
        <v>102.24299999999999</v>
      </c>
      <c r="F26" s="8">
        <v>103.994</v>
      </c>
      <c r="G26" s="49" t="s">
        <v>293</v>
      </c>
      <c r="H26" s="43">
        <v>44602</v>
      </c>
      <c r="I26" s="43">
        <v>45083</v>
      </c>
      <c r="J26" s="287">
        <v>1535100</v>
      </c>
      <c r="K26" s="46">
        <v>1</v>
      </c>
      <c r="L26" s="47" t="s">
        <v>290</v>
      </c>
      <c r="M26" s="9" t="s">
        <v>282</v>
      </c>
    </row>
    <row r="27" spans="1:13" ht="195" customHeight="1" x14ac:dyDescent="0.25">
      <c r="A27" s="6">
        <v>23</v>
      </c>
      <c r="B27" s="7" t="s">
        <v>34</v>
      </c>
      <c r="C27" s="8">
        <v>38</v>
      </c>
      <c r="D27" s="7" t="s">
        <v>144</v>
      </c>
      <c r="E27" s="7">
        <v>102.24299999999999</v>
      </c>
      <c r="F27" s="8">
        <v>103.994</v>
      </c>
      <c r="G27" s="49" t="s">
        <v>293</v>
      </c>
      <c r="H27" s="43">
        <v>44602</v>
      </c>
      <c r="I27" s="43">
        <v>45083</v>
      </c>
      <c r="J27" s="287">
        <v>555000</v>
      </c>
      <c r="K27" s="46">
        <v>1</v>
      </c>
      <c r="L27" s="47" t="s">
        <v>290</v>
      </c>
      <c r="M27" s="9" t="s">
        <v>282</v>
      </c>
    </row>
    <row r="28" spans="1:13" ht="195" customHeight="1" x14ac:dyDescent="0.25">
      <c r="A28" s="6">
        <v>24</v>
      </c>
      <c r="B28" s="7" t="s">
        <v>34</v>
      </c>
      <c r="C28" s="8">
        <v>38</v>
      </c>
      <c r="D28" s="7" t="s">
        <v>145</v>
      </c>
      <c r="E28" s="7">
        <v>102.24299999999999</v>
      </c>
      <c r="F28" s="8">
        <v>103.994</v>
      </c>
      <c r="G28" s="49" t="s">
        <v>292</v>
      </c>
      <c r="H28" s="43">
        <v>44602</v>
      </c>
      <c r="I28" s="43">
        <v>45083</v>
      </c>
      <c r="J28" s="287">
        <v>312980</v>
      </c>
      <c r="K28" s="46">
        <v>1</v>
      </c>
      <c r="L28" s="47" t="s">
        <v>290</v>
      </c>
      <c r="M28" s="9" t="s">
        <v>282</v>
      </c>
    </row>
    <row r="29" spans="1:13" ht="195" customHeight="1" x14ac:dyDescent="0.25">
      <c r="A29" s="5">
        <v>25</v>
      </c>
      <c r="B29" s="7" t="s">
        <v>34</v>
      </c>
      <c r="C29" s="8">
        <v>38</v>
      </c>
      <c r="D29" s="7" t="s">
        <v>146</v>
      </c>
      <c r="E29" s="7">
        <v>102.24299999999999</v>
      </c>
      <c r="F29" s="8">
        <v>103.994</v>
      </c>
      <c r="G29" s="49" t="s">
        <v>292</v>
      </c>
      <c r="H29" s="43">
        <v>44602</v>
      </c>
      <c r="I29" s="43">
        <v>45083</v>
      </c>
      <c r="J29" s="287">
        <v>410380</v>
      </c>
      <c r="K29" s="46">
        <v>1</v>
      </c>
      <c r="L29" s="47" t="s">
        <v>290</v>
      </c>
      <c r="M29" s="9" t="s">
        <v>282</v>
      </c>
    </row>
    <row r="30" spans="1:13" ht="195" customHeight="1" x14ac:dyDescent="0.25">
      <c r="A30" s="6">
        <v>26</v>
      </c>
      <c r="B30" s="7" t="s">
        <v>34</v>
      </c>
      <c r="C30" s="8">
        <v>38</v>
      </c>
      <c r="D30" s="7" t="s">
        <v>147</v>
      </c>
      <c r="E30" s="7">
        <v>102.24299999999999</v>
      </c>
      <c r="F30" s="8">
        <v>103.994</v>
      </c>
      <c r="G30" s="49" t="s">
        <v>293</v>
      </c>
      <c r="H30" s="43">
        <v>44602</v>
      </c>
      <c r="I30" s="43">
        <v>45083</v>
      </c>
      <c r="J30" s="287">
        <v>549960</v>
      </c>
      <c r="K30" s="46">
        <v>1</v>
      </c>
      <c r="L30" s="47" t="s">
        <v>290</v>
      </c>
      <c r="M30" s="9" t="s">
        <v>282</v>
      </c>
    </row>
    <row r="31" spans="1:13" ht="75" x14ac:dyDescent="0.25">
      <c r="A31" s="6">
        <v>27</v>
      </c>
      <c r="B31" s="7" t="s">
        <v>34</v>
      </c>
      <c r="C31" s="8">
        <v>38</v>
      </c>
      <c r="D31" s="7" t="s">
        <v>148</v>
      </c>
      <c r="E31" s="7">
        <v>102.24299999999999</v>
      </c>
      <c r="F31" s="8">
        <v>103.994</v>
      </c>
      <c r="G31" s="42" t="s">
        <v>293</v>
      </c>
      <c r="H31" s="43">
        <v>44602</v>
      </c>
      <c r="I31" s="43">
        <v>45083</v>
      </c>
      <c r="J31" s="287">
        <v>87530</v>
      </c>
      <c r="K31" s="46">
        <v>1</v>
      </c>
      <c r="L31" s="47" t="s">
        <v>290</v>
      </c>
      <c r="M31" s="9" t="s">
        <v>282</v>
      </c>
    </row>
    <row r="32" spans="1:13" ht="195" customHeight="1" x14ac:dyDescent="0.25">
      <c r="A32" s="5">
        <v>28</v>
      </c>
      <c r="B32" s="7" t="s">
        <v>34</v>
      </c>
      <c r="C32" s="8">
        <v>38</v>
      </c>
      <c r="D32" s="7" t="s">
        <v>149</v>
      </c>
      <c r="E32" s="7">
        <v>102.24299999999999</v>
      </c>
      <c r="F32" s="8">
        <v>103.994</v>
      </c>
      <c r="G32" s="50" t="s">
        <v>293</v>
      </c>
      <c r="H32" s="43">
        <v>44602</v>
      </c>
      <c r="I32" s="43">
        <v>45083</v>
      </c>
      <c r="J32" s="287">
        <v>26800</v>
      </c>
      <c r="K32" s="46">
        <v>1</v>
      </c>
      <c r="L32" s="47" t="s">
        <v>290</v>
      </c>
      <c r="M32" s="9" t="s">
        <v>282</v>
      </c>
    </row>
    <row r="33" spans="1:13" ht="195" customHeight="1" x14ac:dyDescent="0.25">
      <c r="A33" s="6">
        <v>29</v>
      </c>
      <c r="B33" s="7" t="s">
        <v>34</v>
      </c>
      <c r="C33" s="8">
        <v>38</v>
      </c>
      <c r="D33" s="7" t="s">
        <v>150</v>
      </c>
      <c r="E33" s="7">
        <v>102.24299999999999</v>
      </c>
      <c r="F33" s="8">
        <v>103.994</v>
      </c>
      <c r="G33" s="50" t="s">
        <v>293</v>
      </c>
      <c r="H33" s="43">
        <v>44602</v>
      </c>
      <c r="I33" s="43">
        <v>45243</v>
      </c>
      <c r="J33" s="287">
        <v>622410</v>
      </c>
      <c r="K33" s="46">
        <v>1</v>
      </c>
      <c r="L33" s="47" t="s">
        <v>290</v>
      </c>
      <c r="M33" s="9" t="s">
        <v>282</v>
      </c>
    </row>
    <row r="34" spans="1:13" ht="195" customHeight="1" x14ac:dyDescent="0.25">
      <c r="A34" s="6">
        <v>30</v>
      </c>
      <c r="B34" s="7" t="s">
        <v>34</v>
      </c>
      <c r="C34" s="8">
        <v>38</v>
      </c>
      <c r="D34" s="7" t="s">
        <v>151</v>
      </c>
      <c r="E34" s="7">
        <v>102.24299999999999</v>
      </c>
      <c r="F34" s="8">
        <v>103.994</v>
      </c>
      <c r="G34" s="50" t="s">
        <v>293</v>
      </c>
      <c r="H34" s="43">
        <v>44602</v>
      </c>
      <c r="I34" s="43">
        <v>45243</v>
      </c>
      <c r="J34" s="287">
        <v>344930</v>
      </c>
      <c r="K34" s="46">
        <v>1</v>
      </c>
      <c r="L34" s="47" t="s">
        <v>290</v>
      </c>
      <c r="M34" s="9" t="s">
        <v>282</v>
      </c>
    </row>
    <row r="35" spans="1:13" ht="195" customHeight="1" x14ac:dyDescent="0.25">
      <c r="A35" s="5">
        <v>31</v>
      </c>
      <c r="B35" s="7" t="s">
        <v>34</v>
      </c>
      <c r="C35" s="8">
        <v>38</v>
      </c>
      <c r="D35" s="7" t="s">
        <v>152</v>
      </c>
      <c r="E35" s="7">
        <v>102.24299999999999</v>
      </c>
      <c r="F35" s="8">
        <v>103.994</v>
      </c>
      <c r="G35" s="50" t="s">
        <v>293</v>
      </c>
      <c r="H35" s="43">
        <v>44602</v>
      </c>
      <c r="I35" s="43">
        <v>45291</v>
      </c>
      <c r="J35" s="287">
        <v>964000</v>
      </c>
      <c r="K35" s="46">
        <v>1</v>
      </c>
      <c r="L35" s="47" t="s">
        <v>290</v>
      </c>
      <c r="M35" s="9" t="s">
        <v>282</v>
      </c>
    </row>
    <row r="36" spans="1:13" ht="195" customHeight="1" x14ac:dyDescent="0.25">
      <c r="A36" s="6">
        <v>32</v>
      </c>
      <c r="B36" s="7" t="s">
        <v>34</v>
      </c>
      <c r="C36" s="8">
        <v>38</v>
      </c>
      <c r="D36" s="7" t="s">
        <v>153</v>
      </c>
      <c r="E36" s="7">
        <v>102.24299999999999</v>
      </c>
      <c r="F36" s="8">
        <v>103.994</v>
      </c>
      <c r="G36" s="50" t="s">
        <v>293</v>
      </c>
      <c r="H36" s="43">
        <v>44602</v>
      </c>
      <c r="I36" s="43">
        <v>45083</v>
      </c>
      <c r="J36" s="287">
        <v>497830</v>
      </c>
      <c r="K36" s="46">
        <v>1</v>
      </c>
      <c r="L36" s="47" t="s">
        <v>290</v>
      </c>
      <c r="M36" s="9" t="s">
        <v>282</v>
      </c>
    </row>
    <row r="37" spans="1:13" ht="195" customHeight="1" x14ac:dyDescent="0.25">
      <c r="A37" s="6">
        <v>33</v>
      </c>
      <c r="B37" s="7" t="s">
        <v>34</v>
      </c>
      <c r="C37" s="8">
        <v>38</v>
      </c>
      <c r="D37" s="7" t="s">
        <v>154</v>
      </c>
      <c r="E37" s="7">
        <v>102.93</v>
      </c>
      <c r="F37" s="8">
        <v>103.473</v>
      </c>
      <c r="G37" s="50" t="s">
        <v>292</v>
      </c>
      <c r="H37" s="43">
        <v>44602</v>
      </c>
      <c r="I37" s="43">
        <v>45083</v>
      </c>
      <c r="J37" s="287">
        <v>413700</v>
      </c>
      <c r="K37" s="46">
        <v>1</v>
      </c>
      <c r="L37" s="47" t="s">
        <v>290</v>
      </c>
      <c r="M37" s="9" t="s">
        <v>282</v>
      </c>
    </row>
    <row r="38" spans="1:13" ht="75" x14ac:dyDescent="0.25">
      <c r="A38" s="5">
        <v>34</v>
      </c>
      <c r="B38" s="7" t="s">
        <v>34</v>
      </c>
      <c r="C38" s="8">
        <v>38</v>
      </c>
      <c r="D38" s="7" t="s">
        <v>155</v>
      </c>
      <c r="E38" s="7">
        <v>102.93</v>
      </c>
      <c r="F38" s="8">
        <v>103.238</v>
      </c>
      <c r="G38" s="48" t="s">
        <v>293</v>
      </c>
      <c r="H38" s="43">
        <v>44602</v>
      </c>
      <c r="I38" s="43">
        <v>44878</v>
      </c>
      <c r="J38" s="287">
        <v>287810</v>
      </c>
      <c r="K38" s="46">
        <v>1</v>
      </c>
      <c r="L38" s="47" t="s">
        <v>290</v>
      </c>
      <c r="M38" s="9" t="s">
        <v>282</v>
      </c>
    </row>
    <row r="39" spans="1:13" ht="75" x14ac:dyDescent="0.25">
      <c r="A39" s="6">
        <v>35</v>
      </c>
      <c r="B39" s="7" t="s">
        <v>34</v>
      </c>
      <c r="C39" s="8">
        <v>38</v>
      </c>
      <c r="D39" s="7" t="s">
        <v>156</v>
      </c>
      <c r="E39" s="7">
        <v>102.95099999999999</v>
      </c>
      <c r="F39" s="8">
        <v>103.422</v>
      </c>
      <c r="G39" s="51" t="s">
        <v>293</v>
      </c>
      <c r="H39" s="43">
        <v>44602</v>
      </c>
      <c r="I39" s="43">
        <v>45243</v>
      </c>
      <c r="J39" s="287">
        <v>288560</v>
      </c>
      <c r="K39" s="46">
        <v>1</v>
      </c>
      <c r="L39" s="47" t="s">
        <v>290</v>
      </c>
      <c r="M39" s="9" t="s">
        <v>282</v>
      </c>
    </row>
    <row r="40" spans="1:13" ht="75" x14ac:dyDescent="0.25">
      <c r="A40" s="6">
        <v>36</v>
      </c>
      <c r="B40" s="7" t="s">
        <v>34</v>
      </c>
      <c r="C40" s="8">
        <v>38</v>
      </c>
      <c r="D40" s="7" t="s">
        <v>157</v>
      </c>
      <c r="E40" s="7">
        <v>102.996</v>
      </c>
      <c r="F40" s="8">
        <v>103.39400000000001</v>
      </c>
      <c r="G40" s="51" t="s">
        <v>293</v>
      </c>
      <c r="H40" s="43">
        <v>44602</v>
      </c>
      <c r="I40" s="43">
        <v>45243</v>
      </c>
      <c r="J40" s="287">
        <v>287800</v>
      </c>
      <c r="K40" s="46">
        <v>1</v>
      </c>
      <c r="L40" s="47" t="s">
        <v>290</v>
      </c>
      <c r="M40" s="9" t="s">
        <v>282</v>
      </c>
    </row>
    <row r="41" spans="1:13" ht="75" x14ac:dyDescent="0.25">
      <c r="A41" s="5">
        <v>37</v>
      </c>
      <c r="B41" s="7" t="s">
        <v>34</v>
      </c>
      <c r="C41" s="8">
        <v>38</v>
      </c>
      <c r="D41" s="7" t="s">
        <v>158</v>
      </c>
      <c r="E41" s="7">
        <v>103.03700000000001</v>
      </c>
      <c r="F41" s="8">
        <v>103.39400000000001</v>
      </c>
      <c r="G41" s="51" t="s">
        <v>293</v>
      </c>
      <c r="H41" s="43">
        <v>44602</v>
      </c>
      <c r="I41" s="43">
        <v>45243</v>
      </c>
      <c r="J41" s="287">
        <v>288560</v>
      </c>
      <c r="K41" s="46">
        <v>1</v>
      </c>
      <c r="L41" s="47" t="s">
        <v>290</v>
      </c>
      <c r="M41" s="9" t="s">
        <v>282</v>
      </c>
    </row>
    <row r="42" spans="1:13" ht="75" x14ac:dyDescent="0.25">
      <c r="A42" s="6">
        <v>38</v>
      </c>
      <c r="B42" s="7" t="s">
        <v>34</v>
      </c>
      <c r="C42" s="8">
        <v>38</v>
      </c>
      <c r="D42" s="7" t="s">
        <v>159</v>
      </c>
      <c r="E42" s="7">
        <v>103.111</v>
      </c>
      <c r="F42" s="8">
        <v>103.473</v>
      </c>
      <c r="G42" s="51" t="s">
        <v>293</v>
      </c>
      <c r="H42" s="43">
        <v>44602</v>
      </c>
      <c r="I42" s="43">
        <v>45083</v>
      </c>
      <c r="J42" s="287">
        <v>127950</v>
      </c>
      <c r="K42" s="46">
        <v>1</v>
      </c>
      <c r="L42" s="47" t="s">
        <v>290</v>
      </c>
      <c r="M42" s="9" t="s">
        <v>282</v>
      </c>
    </row>
    <row r="43" spans="1:13" ht="75" x14ac:dyDescent="0.25">
      <c r="A43" s="6">
        <v>39</v>
      </c>
      <c r="B43" s="7" t="s">
        <v>34</v>
      </c>
      <c r="C43" s="8">
        <v>38</v>
      </c>
      <c r="D43" s="7" t="s">
        <v>160</v>
      </c>
      <c r="E43" s="7">
        <v>103.111</v>
      </c>
      <c r="F43" s="8">
        <v>103.473</v>
      </c>
      <c r="G43" s="51" t="s">
        <v>293</v>
      </c>
      <c r="H43" s="43">
        <v>44602</v>
      </c>
      <c r="I43" s="43">
        <v>44905</v>
      </c>
      <c r="J43" s="287">
        <v>220520</v>
      </c>
      <c r="K43" s="46">
        <v>1</v>
      </c>
      <c r="L43" s="47" t="s">
        <v>290</v>
      </c>
      <c r="M43" s="9" t="s">
        <v>282</v>
      </c>
    </row>
    <row r="44" spans="1:13" ht="75" x14ac:dyDescent="0.25">
      <c r="A44" s="5">
        <v>40</v>
      </c>
      <c r="B44" s="7" t="s">
        <v>34</v>
      </c>
      <c r="C44" s="8">
        <v>38</v>
      </c>
      <c r="D44" s="7" t="s">
        <v>161</v>
      </c>
      <c r="E44" s="7">
        <v>102.24299999999999</v>
      </c>
      <c r="F44" s="8">
        <v>103.994</v>
      </c>
      <c r="G44" s="51" t="s">
        <v>292</v>
      </c>
      <c r="H44" s="43">
        <v>44844</v>
      </c>
      <c r="I44" s="43">
        <v>45209</v>
      </c>
      <c r="J44" s="287">
        <v>315000</v>
      </c>
      <c r="K44" s="46">
        <v>1</v>
      </c>
      <c r="L44" s="47" t="s">
        <v>290</v>
      </c>
      <c r="M44" s="9" t="s">
        <v>282</v>
      </c>
    </row>
    <row r="45" spans="1:13" ht="75" x14ac:dyDescent="0.25">
      <c r="A45" s="6">
        <v>41</v>
      </c>
      <c r="B45" s="7" t="s">
        <v>34</v>
      </c>
      <c r="C45" s="8">
        <v>38</v>
      </c>
      <c r="D45" s="7" t="s">
        <v>162</v>
      </c>
      <c r="E45" s="7">
        <v>101.178</v>
      </c>
      <c r="F45" s="8">
        <v>102.386</v>
      </c>
      <c r="G45" s="51" t="s">
        <v>292</v>
      </c>
      <c r="H45" s="43">
        <v>44602</v>
      </c>
      <c r="I45" s="43">
        <v>44905</v>
      </c>
      <c r="J45" s="287">
        <v>370000</v>
      </c>
      <c r="K45" s="46">
        <v>1</v>
      </c>
      <c r="L45" s="47" t="s">
        <v>290</v>
      </c>
      <c r="M45" s="9" t="s">
        <v>282</v>
      </c>
    </row>
    <row r="46" spans="1:13" ht="75" x14ac:dyDescent="0.25">
      <c r="A46" s="6">
        <v>42</v>
      </c>
      <c r="B46" s="7" t="s">
        <v>34</v>
      </c>
      <c r="C46" s="8">
        <v>38</v>
      </c>
      <c r="D46" s="7" t="s">
        <v>163</v>
      </c>
      <c r="E46" s="7">
        <v>101.178</v>
      </c>
      <c r="F46" s="8">
        <v>102.386</v>
      </c>
      <c r="G46" s="51" t="s">
        <v>292</v>
      </c>
      <c r="H46" s="43">
        <v>44602</v>
      </c>
      <c r="I46" s="43">
        <v>45083</v>
      </c>
      <c r="J46" s="287">
        <v>2794720</v>
      </c>
      <c r="K46" s="46">
        <v>1</v>
      </c>
      <c r="L46" s="47" t="s">
        <v>290</v>
      </c>
      <c r="M46" s="9" t="s">
        <v>282</v>
      </c>
    </row>
    <row r="47" spans="1:13" ht="60" x14ac:dyDescent="0.25">
      <c r="A47" s="5">
        <v>43</v>
      </c>
      <c r="B47" s="7" t="s">
        <v>35</v>
      </c>
      <c r="C47" s="8">
        <v>18</v>
      </c>
      <c r="D47" s="8">
        <v>2</v>
      </c>
      <c r="E47" s="8">
        <v>89.99</v>
      </c>
      <c r="F47" s="8">
        <v>92.165999999999997</v>
      </c>
      <c r="G47" s="52" t="s">
        <v>320</v>
      </c>
      <c r="H47" s="53">
        <v>44323</v>
      </c>
      <c r="I47" s="53">
        <v>45281</v>
      </c>
      <c r="J47" s="268">
        <v>47411600</v>
      </c>
      <c r="K47" s="55">
        <v>1</v>
      </c>
      <c r="L47" s="47" t="s">
        <v>290</v>
      </c>
      <c r="M47" s="9" t="s">
        <v>282</v>
      </c>
    </row>
    <row r="48" spans="1:13" ht="60" x14ac:dyDescent="0.25">
      <c r="A48" s="6">
        <v>44</v>
      </c>
      <c r="B48" s="7" t="s">
        <v>35</v>
      </c>
      <c r="C48" s="8">
        <v>18</v>
      </c>
      <c r="D48" s="8">
        <v>2</v>
      </c>
      <c r="E48" s="8">
        <v>92.165999999999997</v>
      </c>
      <c r="F48" s="8">
        <v>95.174999999999997</v>
      </c>
      <c r="G48" s="52" t="s">
        <v>320</v>
      </c>
      <c r="H48" s="53">
        <v>44323</v>
      </c>
      <c r="I48" s="53">
        <v>45281</v>
      </c>
      <c r="J48" s="268">
        <v>47411600</v>
      </c>
      <c r="K48" s="55">
        <v>1</v>
      </c>
      <c r="L48" s="47" t="s">
        <v>290</v>
      </c>
      <c r="M48" s="9" t="s">
        <v>282</v>
      </c>
    </row>
    <row r="49" spans="1:13" ht="90" x14ac:dyDescent="0.25">
      <c r="A49" s="6">
        <v>45</v>
      </c>
      <c r="B49" s="7" t="s">
        <v>36</v>
      </c>
      <c r="C49" s="8">
        <v>220</v>
      </c>
      <c r="D49" s="8">
        <v>1</v>
      </c>
      <c r="E49" s="8">
        <v>4.835</v>
      </c>
      <c r="F49" s="8">
        <v>26.844999999999999</v>
      </c>
      <c r="G49" s="56" t="s">
        <v>294</v>
      </c>
      <c r="H49" s="53">
        <v>44300</v>
      </c>
      <c r="I49" s="53">
        <v>45225</v>
      </c>
      <c r="J49" s="268">
        <v>222132705.88</v>
      </c>
      <c r="K49" s="55">
        <v>1</v>
      </c>
      <c r="L49" s="47" t="s">
        <v>290</v>
      </c>
      <c r="M49" s="9" t="s">
        <v>282</v>
      </c>
    </row>
    <row r="50" spans="1:13" ht="90" x14ac:dyDescent="0.25">
      <c r="A50" s="5">
        <v>46</v>
      </c>
      <c r="B50" s="7" t="s">
        <v>36</v>
      </c>
      <c r="C50" s="8">
        <v>221</v>
      </c>
      <c r="D50" s="8" t="s">
        <v>164</v>
      </c>
      <c r="E50" s="8">
        <v>0.62</v>
      </c>
      <c r="F50" s="8">
        <v>23.433</v>
      </c>
      <c r="G50" s="57" t="s">
        <v>294</v>
      </c>
      <c r="H50" s="53">
        <v>44300</v>
      </c>
      <c r="I50" s="53">
        <v>45225</v>
      </c>
      <c r="J50" s="268">
        <v>222132705.88</v>
      </c>
      <c r="K50" s="55">
        <v>1</v>
      </c>
      <c r="L50" s="47" t="s">
        <v>290</v>
      </c>
      <c r="M50" s="9" t="s">
        <v>282</v>
      </c>
    </row>
    <row r="51" spans="1:13" ht="150" x14ac:dyDescent="0.25">
      <c r="A51" s="6">
        <v>47</v>
      </c>
      <c r="B51" s="7" t="s">
        <v>37</v>
      </c>
      <c r="C51" s="8">
        <v>405</v>
      </c>
      <c r="D51" s="7">
        <v>1</v>
      </c>
      <c r="E51" s="8">
        <v>171.108</v>
      </c>
      <c r="F51" s="8">
        <v>174.501</v>
      </c>
      <c r="G51" s="52" t="s">
        <v>295</v>
      </c>
      <c r="H51" s="53">
        <v>45258</v>
      </c>
      <c r="I51" s="53">
        <v>45269</v>
      </c>
      <c r="J51" s="268">
        <v>561788.61788999999</v>
      </c>
      <c r="K51" s="55">
        <v>4.4499999999999997E-4</v>
      </c>
      <c r="L51" s="58" t="s">
        <v>319</v>
      </c>
      <c r="M51" s="9" t="s">
        <v>282</v>
      </c>
    </row>
    <row r="52" spans="1:13" ht="105" customHeight="1" x14ac:dyDescent="0.25">
      <c r="A52" s="6">
        <v>48</v>
      </c>
      <c r="B52" s="7" t="s">
        <v>38</v>
      </c>
      <c r="C52" s="8">
        <v>202</v>
      </c>
      <c r="D52" s="8">
        <v>1</v>
      </c>
      <c r="E52" s="8">
        <v>113.9</v>
      </c>
      <c r="F52" s="8">
        <v>121.3</v>
      </c>
      <c r="G52" s="59" t="s">
        <v>296</v>
      </c>
      <c r="H52" s="53">
        <v>45236</v>
      </c>
      <c r="I52" s="53">
        <v>46387</v>
      </c>
      <c r="J52" s="268">
        <v>0</v>
      </c>
      <c r="K52" s="55">
        <v>0</v>
      </c>
      <c r="L52" s="189" t="s">
        <v>297</v>
      </c>
      <c r="M52" s="9" t="s">
        <v>282</v>
      </c>
    </row>
    <row r="53" spans="1:13" ht="105" customHeight="1" x14ac:dyDescent="0.25">
      <c r="A53" s="5">
        <v>49</v>
      </c>
      <c r="B53" s="7" t="s">
        <v>38</v>
      </c>
      <c r="C53" s="8">
        <v>202</v>
      </c>
      <c r="D53" s="8">
        <v>1</v>
      </c>
      <c r="E53" s="8">
        <v>81.150000000000006</v>
      </c>
      <c r="F53" s="8">
        <v>96.9</v>
      </c>
      <c r="G53" s="59" t="s">
        <v>296</v>
      </c>
      <c r="H53" s="53">
        <v>45236</v>
      </c>
      <c r="I53" s="53">
        <v>46387</v>
      </c>
      <c r="J53" s="268">
        <v>0</v>
      </c>
      <c r="K53" s="55">
        <v>0</v>
      </c>
      <c r="L53" s="189" t="s">
        <v>297</v>
      </c>
      <c r="M53" s="9" t="s">
        <v>282</v>
      </c>
    </row>
    <row r="54" spans="1:13" ht="105" customHeight="1" x14ac:dyDescent="0.25">
      <c r="A54" s="6">
        <v>50</v>
      </c>
      <c r="B54" s="7" t="s">
        <v>38</v>
      </c>
      <c r="C54" s="8">
        <v>202</v>
      </c>
      <c r="D54" s="8">
        <v>1</v>
      </c>
      <c r="E54" s="8">
        <v>99.3</v>
      </c>
      <c r="F54" s="8">
        <v>111.3</v>
      </c>
      <c r="G54" s="59" t="s">
        <v>296</v>
      </c>
      <c r="H54" s="53">
        <v>45236</v>
      </c>
      <c r="I54" s="53">
        <v>46387</v>
      </c>
      <c r="J54" s="268">
        <v>0</v>
      </c>
      <c r="K54" s="55">
        <v>0</v>
      </c>
      <c r="L54" s="189" t="s">
        <v>297</v>
      </c>
      <c r="M54" s="9" t="s">
        <v>282</v>
      </c>
    </row>
    <row r="55" spans="1:13" ht="105" customHeight="1" x14ac:dyDescent="0.25">
      <c r="A55" s="6">
        <v>51</v>
      </c>
      <c r="B55" s="7" t="s">
        <v>11</v>
      </c>
      <c r="C55" s="8">
        <v>228</v>
      </c>
      <c r="D55" s="8">
        <v>101</v>
      </c>
      <c r="E55" s="8">
        <v>6.4</v>
      </c>
      <c r="F55" s="8">
        <v>6.585</v>
      </c>
      <c r="G55" s="60" t="s">
        <v>298</v>
      </c>
      <c r="H55" s="61">
        <v>44805</v>
      </c>
      <c r="I55" s="61">
        <v>45216</v>
      </c>
      <c r="J55" s="268">
        <v>1898251</v>
      </c>
      <c r="K55" s="55">
        <v>1</v>
      </c>
      <c r="L55" s="62" t="s">
        <v>290</v>
      </c>
      <c r="M55" s="9" t="s">
        <v>282</v>
      </c>
    </row>
    <row r="56" spans="1:13" ht="105" customHeight="1" x14ac:dyDescent="0.25">
      <c r="A56" s="5">
        <v>52</v>
      </c>
      <c r="B56" s="7" t="s">
        <v>11</v>
      </c>
      <c r="C56" s="8">
        <v>725</v>
      </c>
      <c r="D56" s="8">
        <v>1</v>
      </c>
      <c r="E56" s="8">
        <v>0.87</v>
      </c>
      <c r="F56" s="8">
        <v>1.18</v>
      </c>
      <c r="G56" s="60" t="s">
        <v>299</v>
      </c>
      <c r="H56" s="61">
        <v>44700</v>
      </c>
      <c r="I56" s="61">
        <v>45281</v>
      </c>
      <c r="J56" s="268">
        <v>2282017</v>
      </c>
      <c r="K56" s="55">
        <v>1</v>
      </c>
      <c r="L56" s="62" t="s">
        <v>290</v>
      </c>
      <c r="M56" s="9" t="s">
        <v>282</v>
      </c>
    </row>
    <row r="57" spans="1:13" ht="105" customHeight="1" x14ac:dyDescent="0.25">
      <c r="A57" s="6">
        <v>53</v>
      </c>
      <c r="B57" s="7" t="s">
        <v>11</v>
      </c>
      <c r="C57" s="8">
        <v>201</v>
      </c>
      <c r="D57" s="8">
        <v>1</v>
      </c>
      <c r="E57" s="8">
        <v>205.7</v>
      </c>
      <c r="F57" s="8">
        <v>206</v>
      </c>
      <c r="G57" s="60" t="s">
        <v>300</v>
      </c>
      <c r="H57" s="61">
        <v>44700</v>
      </c>
      <c r="I57" s="61">
        <v>45281</v>
      </c>
      <c r="J57" s="54">
        <v>2840365</v>
      </c>
      <c r="K57" s="55">
        <v>1</v>
      </c>
      <c r="L57" s="62" t="s">
        <v>290</v>
      </c>
      <c r="M57" s="9" t="s">
        <v>282</v>
      </c>
    </row>
    <row r="58" spans="1:13" ht="409.5" x14ac:dyDescent="0.25">
      <c r="A58" s="6">
        <v>54</v>
      </c>
      <c r="B58" s="7" t="s">
        <v>11</v>
      </c>
      <c r="C58" s="8">
        <v>228</v>
      </c>
      <c r="D58" s="8">
        <v>1</v>
      </c>
      <c r="E58" s="8">
        <v>4.3499999999999996</v>
      </c>
      <c r="F58" s="8">
        <v>4.55</v>
      </c>
      <c r="G58" s="60" t="s">
        <v>301</v>
      </c>
      <c r="H58" s="61">
        <v>44562</v>
      </c>
      <c r="I58" s="61">
        <v>45291</v>
      </c>
      <c r="J58" s="64">
        <v>4109180</v>
      </c>
      <c r="K58" s="55">
        <v>1</v>
      </c>
      <c r="L58" s="62" t="s">
        <v>290</v>
      </c>
      <c r="M58" s="9" t="s">
        <v>282</v>
      </c>
    </row>
    <row r="59" spans="1:13" ht="135" x14ac:dyDescent="0.25">
      <c r="A59" s="5">
        <v>55</v>
      </c>
      <c r="B59" s="7" t="s">
        <v>39</v>
      </c>
      <c r="C59" s="10">
        <v>201</v>
      </c>
      <c r="D59" s="11" t="s">
        <v>165</v>
      </c>
      <c r="E59" s="12">
        <v>136.10499999999999</v>
      </c>
      <c r="F59" s="12">
        <v>138.06800000000001</v>
      </c>
      <c r="G59" s="59" t="s">
        <v>302</v>
      </c>
      <c r="H59" s="62" t="s">
        <v>534</v>
      </c>
      <c r="I59" s="62" t="s">
        <v>534</v>
      </c>
      <c r="J59" s="64">
        <v>0</v>
      </c>
      <c r="K59" s="63">
        <v>0</v>
      </c>
      <c r="L59" s="59" t="s">
        <v>303</v>
      </c>
      <c r="M59" s="9" t="s">
        <v>282</v>
      </c>
    </row>
    <row r="60" spans="1:13" ht="135" x14ac:dyDescent="0.25">
      <c r="A60" s="6">
        <v>56</v>
      </c>
      <c r="B60" s="7" t="s">
        <v>39</v>
      </c>
      <c r="C60" s="10">
        <v>201</v>
      </c>
      <c r="D60" s="11" t="s">
        <v>166</v>
      </c>
      <c r="E60" s="12">
        <v>148.34399999999999</v>
      </c>
      <c r="F60" s="12">
        <v>149.70099999999999</v>
      </c>
      <c r="G60" s="59" t="s">
        <v>302</v>
      </c>
      <c r="H60" s="62" t="s">
        <v>534</v>
      </c>
      <c r="I60" s="62" t="s">
        <v>534</v>
      </c>
      <c r="J60" s="54">
        <v>0</v>
      </c>
      <c r="K60" s="63">
        <v>0</v>
      </c>
      <c r="L60" s="59" t="s">
        <v>303</v>
      </c>
      <c r="M60" s="9" t="s">
        <v>282</v>
      </c>
    </row>
    <row r="61" spans="1:13" ht="135" x14ac:dyDescent="0.25">
      <c r="A61" s="6">
        <v>57</v>
      </c>
      <c r="B61" s="7" t="s">
        <v>39</v>
      </c>
      <c r="C61" s="10">
        <v>201</v>
      </c>
      <c r="D61" s="11" t="s">
        <v>7</v>
      </c>
      <c r="E61" s="12">
        <v>149.70099999999999</v>
      </c>
      <c r="F61" s="12">
        <v>161.72999999999999</v>
      </c>
      <c r="G61" s="59" t="s">
        <v>302</v>
      </c>
      <c r="H61" s="62" t="s">
        <v>534</v>
      </c>
      <c r="I61" s="62" t="s">
        <v>534</v>
      </c>
      <c r="J61" s="54">
        <v>0</v>
      </c>
      <c r="K61" s="63">
        <v>0</v>
      </c>
      <c r="L61" s="59" t="s">
        <v>303</v>
      </c>
      <c r="M61" s="9" t="s">
        <v>282</v>
      </c>
    </row>
    <row r="62" spans="1:13" ht="135" x14ac:dyDescent="0.25">
      <c r="A62" s="5">
        <v>58</v>
      </c>
      <c r="B62" s="7" t="s">
        <v>39</v>
      </c>
      <c r="C62" s="10">
        <v>201</v>
      </c>
      <c r="D62" s="11" t="s">
        <v>7</v>
      </c>
      <c r="E62" s="12">
        <v>161.72999999999999</v>
      </c>
      <c r="F62" s="12">
        <v>162.5</v>
      </c>
      <c r="G62" s="59" t="s">
        <v>302</v>
      </c>
      <c r="H62" s="62" t="s">
        <v>534</v>
      </c>
      <c r="I62" s="62" t="s">
        <v>534</v>
      </c>
      <c r="J62" s="54">
        <v>0</v>
      </c>
      <c r="K62" s="63">
        <v>0</v>
      </c>
      <c r="L62" s="59" t="s">
        <v>303</v>
      </c>
      <c r="M62" s="9" t="s">
        <v>282</v>
      </c>
    </row>
    <row r="63" spans="1:13" ht="135" x14ac:dyDescent="0.25">
      <c r="A63" s="6">
        <v>59</v>
      </c>
      <c r="B63" s="7" t="s">
        <v>39</v>
      </c>
      <c r="C63" s="10">
        <v>201</v>
      </c>
      <c r="D63" s="11" t="s">
        <v>167</v>
      </c>
      <c r="E63" s="12">
        <v>161.72999999999999</v>
      </c>
      <c r="F63" s="12">
        <v>163.363</v>
      </c>
      <c r="G63" s="59" t="s">
        <v>302</v>
      </c>
      <c r="H63" s="62" t="s">
        <v>534</v>
      </c>
      <c r="I63" s="62" t="s">
        <v>534</v>
      </c>
      <c r="J63" s="54">
        <v>0</v>
      </c>
      <c r="K63" s="63">
        <v>0</v>
      </c>
      <c r="L63" s="59" t="s">
        <v>303</v>
      </c>
      <c r="M63" s="9" t="s">
        <v>282</v>
      </c>
    </row>
    <row r="64" spans="1:13" ht="135" x14ac:dyDescent="0.25">
      <c r="A64" s="6">
        <v>60</v>
      </c>
      <c r="B64" s="7" t="s">
        <v>39</v>
      </c>
      <c r="C64" s="10">
        <v>214</v>
      </c>
      <c r="D64" s="11" t="s">
        <v>7</v>
      </c>
      <c r="E64" s="12">
        <v>0.64</v>
      </c>
      <c r="F64" s="12">
        <v>6.9909999999999997</v>
      </c>
      <c r="G64" s="59" t="s">
        <v>302</v>
      </c>
      <c r="H64" s="62" t="s">
        <v>534</v>
      </c>
      <c r="I64" s="62" t="s">
        <v>534</v>
      </c>
      <c r="J64" s="54">
        <v>0</v>
      </c>
      <c r="K64" s="63">
        <v>0</v>
      </c>
      <c r="L64" s="59" t="s">
        <v>303</v>
      </c>
      <c r="M64" s="9" t="s">
        <v>282</v>
      </c>
    </row>
    <row r="65" spans="1:13" ht="115.15" customHeight="1" x14ac:dyDescent="0.25">
      <c r="A65" s="5">
        <v>61</v>
      </c>
      <c r="B65" s="7" t="s">
        <v>40</v>
      </c>
      <c r="C65" s="8">
        <v>229</v>
      </c>
      <c r="D65" s="7" t="s">
        <v>168</v>
      </c>
      <c r="E65" s="8">
        <v>40.81</v>
      </c>
      <c r="F65" s="8">
        <v>42.383000000000003</v>
      </c>
      <c r="G65" s="279" t="s">
        <v>304</v>
      </c>
      <c r="H65" s="280">
        <v>44905</v>
      </c>
      <c r="I65" s="280">
        <v>45230</v>
      </c>
      <c r="J65" s="281">
        <v>66714750.200817354</v>
      </c>
      <c r="K65" s="282">
        <v>1</v>
      </c>
      <c r="L65" s="317" t="s">
        <v>290</v>
      </c>
      <c r="M65" s="9" t="s">
        <v>282</v>
      </c>
    </row>
    <row r="66" spans="1:13" ht="150" x14ac:dyDescent="0.25">
      <c r="A66" s="6">
        <v>62</v>
      </c>
      <c r="B66" s="7" t="s">
        <v>40</v>
      </c>
      <c r="C66" s="8">
        <v>214</v>
      </c>
      <c r="D66" s="8">
        <v>1</v>
      </c>
      <c r="E66" s="8">
        <v>6.9909999999999997</v>
      </c>
      <c r="F66" s="8">
        <v>8.15</v>
      </c>
      <c r="G66" s="279" t="s">
        <v>304</v>
      </c>
      <c r="H66" s="283">
        <v>44905</v>
      </c>
      <c r="I66" s="283">
        <v>45230</v>
      </c>
      <c r="J66" s="284">
        <v>7459231.6691826507</v>
      </c>
      <c r="K66" s="285">
        <v>1</v>
      </c>
      <c r="L66" s="318"/>
      <c r="M66" s="9" t="s">
        <v>282</v>
      </c>
    </row>
    <row r="67" spans="1:13" ht="135" x14ac:dyDescent="0.25">
      <c r="A67" s="6">
        <v>63</v>
      </c>
      <c r="B67" s="7" t="s">
        <v>40</v>
      </c>
      <c r="C67" s="8">
        <v>214</v>
      </c>
      <c r="D67" s="8">
        <v>1</v>
      </c>
      <c r="E67" s="8">
        <v>-0.24399999999999999</v>
      </c>
      <c r="F67" s="8">
        <v>0.64</v>
      </c>
      <c r="G67" s="59" t="s">
        <v>302</v>
      </c>
      <c r="H67" s="62" t="s">
        <v>534</v>
      </c>
      <c r="I67" s="62" t="s">
        <v>534</v>
      </c>
      <c r="J67" s="64">
        <v>0</v>
      </c>
      <c r="K67" s="63">
        <v>0</v>
      </c>
      <c r="L67" s="59" t="s">
        <v>303</v>
      </c>
      <c r="M67" s="9" t="s">
        <v>282</v>
      </c>
    </row>
    <row r="68" spans="1:13" ht="150" x14ac:dyDescent="0.25">
      <c r="A68" s="5">
        <v>64</v>
      </c>
      <c r="B68" s="7" t="s">
        <v>41</v>
      </c>
      <c r="C68" s="8">
        <v>234</v>
      </c>
      <c r="D68" s="8">
        <v>1</v>
      </c>
      <c r="E68" s="13">
        <v>11.03</v>
      </c>
      <c r="F68" s="7">
        <v>19.898</v>
      </c>
      <c r="G68" s="339" t="s">
        <v>305</v>
      </c>
      <c r="H68" s="61">
        <v>44253</v>
      </c>
      <c r="I68" s="61">
        <v>45291</v>
      </c>
      <c r="J68" s="341">
        <v>117200000</v>
      </c>
      <c r="K68" s="63">
        <v>1</v>
      </c>
      <c r="L68" s="62" t="s">
        <v>290</v>
      </c>
      <c r="M68" s="9" t="s">
        <v>282</v>
      </c>
    </row>
    <row r="69" spans="1:13" ht="150" x14ac:dyDescent="0.25">
      <c r="A69" s="6">
        <v>65</v>
      </c>
      <c r="B69" s="7" t="s">
        <v>41</v>
      </c>
      <c r="C69" s="8">
        <v>229</v>
      </c>
      <c r="D69" s="8">
        <v>1</v>
      </c>
      <c r="E69" s="13">
        <v>24.4</v>
      </c>
      <c r="F69" s="7">
        <v>31</v>
      </c>
      <c r="G69" s="340"/>
      <c r="H69" s="61">
        <v>44253</v>
      </c>
      <c r="I69" s="61">
        <v>45291</v>
      </c>
      <c r="J69" s="308"/>
      <c r="K69" s="63">
        <v>1</v>
      </c>
      <c r="L69" s="62" t="s">
        <v>290</v>
      </c>
      <c r="M69" s="9" t="s">
        <v>282</v>
      </c>
    </row>
    <row r="70" spans="1:13" ht="75" x14ac:dyDescent="0.25">
      <c r="A70" s="6">
        <v>66</v>
      </c>
      <c r="B70" s="7" t="s">
        <v>42</v>
      </c>
      <c r="C70" s="7">
        <v>207</v>
      </c>
      <c r="D70" s="7">
        <v>1</v>
      </c>
      <c r="E70" s="7">
        <v>76.400000000000006</v>
      </c>
      <c r="F70" s="7">
        <v>94.591999999999999</v>
      </c>
      <c r="G70" s="59" t="s">
        <v>307</v>
      </c>
      <c r="H70" s="61">
        <v>42867</v>
      </c>
      <c r="I70" s="61">
        <v>45384</v>
      </c>
      <c r="J70" s="286">
        <v>44455212.759999998</v>
      </c>
      <c r="K70" s="63">
        <v>0.92</v>
      </c>
      <c r="L70" s="59" t="s">
        <v>308</v>
      </c>
      <c r="M70" s="9" t="s">
        <v>282</v>
      </c>
    </row>
    <row r="71" spans="1:13" ht="135" x14ac:dyDescent="0.25">
      <c r="A71" s="5">
        <v>67</v>
      </c>
      <c r="B71" s="7" t="s">
        <v>43</v>
      </c>
      <c r="C71" s="8">
        <v>353</v>
      </c>
      <c r="D71" s="8">
        <v>1.2</v>
      </c>
      <c r="E71" s="8">
        <v>297.89999999999998</v>
      </c>
      <c r="F71" s="8">
        <v>298.7</v>
      </c>
      <c r="G71" s="67" t="s">
        <v>309</v>
      </c>
      <c r="H71" s="61">
        <v>45077</v>
      </c>
      <c r="I71" s="61">
        <v>45161</v>
      </c>
      <c r="J71" s="286">
        <v>1500000</v>
      </c>
      <c r="K71" s="63">
        <v>1</v>
      </c>
      <c r="L71" s="62" t="s">
        <v>290</v>
      </c>
      <c r="M71" s="9" t="s">
        <v>282</v>
      </c>
    </row>
    <row r="72" spans="1:13" ht="135" x14ac:dyDescent="0.25">
      <c r="A72" s="6">
        <v>68</v>
      </c>
      <c r="B72" s="7" t="s">
        <v>43</v>
      </c>
      <c r="C72" s="8">
        <v>216</v>
      </c>
      <c r="D72" s="8">
        <v>1</v>
      </c>
      <c r="E72" s="8">
        <v>82.1</v>
      </c>
      <c r="F72" s="8">
        <v>83.283000000000001</v>
      </c>
      <c r="G72" s="68" t="s">
        <v>309</v>
      </c>
      <c r="H72" s="61">
        <v>45161</v>
      </c>
      <c r="I72" s="61">
        <v>45397</v>
      </c>
      <c r="J72" s="286">
        <v>1200000</v>
      </c>
      <c r="K72" s="63">
        <v>0.85</v>
      </c>
      <c r="L72" s="59" t="s">
        <v>310</v>
      </c>
      <c r="M72" s="9" t="s">
        <v>282</v>
      </c>
    </row>
    <row r="73" spans="1:13" ht="135" x14ac:dyDescent="0.25">
      <c r="A73" s="6">
        <v>69</v>
      </c>
      <c r="B73" s="7" t="s">
        <v>44</v>
      </c>
      <c r="C73" s="8">
        <v>353</v>
      </c>
      <c r="D73" s="8">
        <v>1</v>
      </c>
      <c r="E73" s="14">
        <v>290.55</v>
      </c>
      <c r="F73" s="14">
        <v>291</v>
      </c>
      <c r="G73" s="65" t="s">
        <v>309</v>
      </c>
      <c r="H73" s="61">
        <v>45088</v>
      </c>
      <c r="I73" s="61">
        <v>45397</v>
      </c>
      <c r="J73" s="286">
        <v>4125000</v>
      </c>
      <c r="K73" s="63">
        <v>0.85</v>
      </c>
      <c r="L73" s="59" t="s">
        <v>311</v>
      </c>
      <c r="M73" s="9" t="s">
        <v>282</v>
      </c>
    </row>
    <row r="74" spans="1:13" ht="90" x14ac:dyDescent="0.25">
      <c r="A74" s="5">
        <v>70</v>
      </c>
      <c r="B74" s="7" t="s">
        <v>45</v>
      </c>
      <c r="C74" s="8">
        <v>353</v>
      </c>
      <c r="D74" s="8">
        <v>4</v>
      </c>
      <c r="E74" s="14">
        <v>258.10500000000002</v>
      </c>
      <c r="F74" s="14">
        <v>259.39999999999998</v>
      </c>
      <c r="G74" s="66" t="s">
        <v>312</v>
      </c>
      <c r="H74" s="61">
        <v>44469</v>
      </c>
      <c r="I74" s="61">
        <v>45535</v>
      </c>
      <c r="J74" s="268">
        <v>14045258.59</v>
      </c>
      <c r="K74" s="63">
        <v>0.95</v>
      </c>
      <c r="L74" s="59" t="s">
        <v>313</v>
      </c>
      <c r="M74" s="9" t="s">
        <v>282</v>
      </c>
    </row>
    <row r="75" spans="1:13" ht="90" x14ac:dyDescent="0.25">
      <c r="A75" s="6">
        <v>71</v>
      </c>
      <c r="B75" s="7" t="s">
        <v>45</v>
      </c>
      <c r="C75" s="8">
        <v>353</v>
      </c>
      <c r="D75" s="8">
        <v>3</v>
      </c>
      <c r="E75" s="14">
        <v>258.18</v>
      </c>
      <c r="F75" s="14">
        <v>259.32</v>
      </c>
      <c r="G75" s="66" t="s">
        <v>314</v>
      </c>
      <c r="H75" s="61">
        <v>45142</v>
      </c>
      <c r="I75" s="61">
        <v>46238</v>
      </c>
      <c r="J75" s="268">
        <v>172042323.22999999</v>
      </c>
      <c r="K75" s="63">
        <v>0.05</v>
      </c>
      <c r="L75" s="59" t="s">
        <v>315</v>
      </c>
      <c r="M75" s="9" t="s">
        <v>282</v>
      </c>
    </row>
    <row r="76" spans="1:13" ht="90" x14ac:dyDescent="0.25">
      <c r="A76" s="6">
        <v>72</v>
      </c>
      <c r="B76" s="7" t="s">
        <v>45</v>
      </c>
      <c r="C76" s="8">
        <v>353</v>
      </c>
      <c r="D76" s="8">
        <v>6</v>
      </c>
      <c r="E76" s="14">
        <v>258.67</v>
      </c>
      <c r="F76" s="14">
        <v>259.02999999999997</v>
      </c>
      <c r="G76" s="66" t="s">
        <v>316</v>
      </c>
      <c r="H76" s="61">
        <v>45142</v>
      </c>
      <c r="I76" s="61">
        <v>46238</v>
      </c>
      <c r="J76" s="268">
        <v>172042323.22999999</v>
      </c>
      <c r="K76" s="63">
        <v>0.05</v>
      </c>
      <c r="L76" s="59" t="s">
        <v>315</v>
      </c>
      <c r="M76" s="9" t="s">
        <v>282</v>
      </c>
    </row>
    <row r="77" spans="1:13" ht="90" x14ac:dyDescent="0.25">
      <c r="A77" s="5">
        <v>73</v>
      </c>
      <c r="B77" s="7" t="s">
        <v>45</v>
      </c>
      <c r="C77" s="8">
        <v>353</v>
      </c>
      <c r="D77" s="8">
        <v>8</v>
      </c>
      <c r="E77" s="14">
        <v>258.67</v>
      </c>
      <c r="F77" s="14">
        <v>259.02999999999997</v>
      </c>
      <c r="G77" s="66" t="s">
        <v>316</v>
      </c>
      <c r="H77" s="61">
        <v>45142</v>
      </c>
      <c r="I77" s="61">
        <v>46238</v>
      </c>
      <c r="J77" s="268">
        <v>172042323.22999999</v>
      </c>
      <c r="K77" s="63">
        <v>0.05</v>
      </c>
      <c r="L77" s="59" t="s">
        <v>315</v>
      </c>
      <c r="M77" s="9" t="s">
        <v>282</v>
      </c>
    </row>
    <row r="78" spans="1:13" ht="75" x14ac:dyDescent="0.25">
      <c r="A78" s="6">
        <v>74</v>
      </c>
      <c r="B78" s="7" t="s">
        <v>46</v>
      </c>
      <c r="C78" s="8">
        <v>38</v>
      </c>
      <c r="D78" s="8">
        <v>1</v>
      </c>
      <c r="E78" s="40">
        <v>103.706</v>
      </c>
      <c r="F78" s="8">
        <v>153.114</v>
      </c>
      <c r="G78" s="66" t="s">
        <v>316</v>
      </c>
      <c r="H78" s="61">
        <v>45142</v>
      </c>
      <c r="I78" s="61">
        <v>46238</v>
      </c>
      <c r="J78" s="268">
        <v>172042323.22999999</v>
      </c>
      <c r="K78" s="63">
        <v>0.05</v>
      </c>
      <c r="L78" s="59" t="s">
        <v>315</v>
      </c>
      <c r="M78" s="9" t="s">
        <v>282</v>
      </c>
    </row>
    <row r="79" spans="1:13" ht="225" x14ac:dyDescent="0.25">
      <c r="A79" s="6">
        <v>75</v>
      </c>
      <c r="B79" s="7" t="s">
        <v>46</v>
      </c>
      <c r="C79" s="8">
        <v>38</v>
      </c>
      <c r="D79" s="8">
        <v>1</v>
      </c>
      <c r="E79" s="40">
        <v>103.706</v>
      </c>
      <c r="F79" s="8">
        <v>153.114</v>
      </c>
      <c r="G79" s="228" t="s">
        <v>317</v>
      </c>
      <c r="H79" s="229">
        <v>44536</v>
      </c>
      <c r="I79" s="229">
        <v>45746</v>
      </c>
      <c r="J79" s="268">
        <v>648698894.51999998</v>
      </c>
      <c r="K79" s="230">
        <v>0.49</v>
      </c>
      <c r="L79" s="231" t="s">
        <v>318</v>
      </c>
      <c r="M79" s="9" t="s">
        <v>282</v>
      </c>
    </row>
    <row r="80" spans="1:13" ht="225" x14ac:dyDescent="0.25">
      <c r="A80" s="5">
        <v>76</v>
      </c>
      <c r="B80" s="7" t="s">
        <v>47</v>
      </c>
      <c r="C80" s="8">
        <v>161</v>
      </c>
      <c r="D80" s="7" t="s">
        <v>139</v>
      </c>
      <c r="E80" s="186">
        <v>0.8</v>
      </c>
      <c r="F80" s="186">
        <v>0.8</v>
      </c>
      <c r="G80" s="62" t="s">
        <v>424</v>
      </c>
      <c r="H80" s="158">
        <v>44491</v>
      </c>
      <c r="I80" s="158">
        <v>45178</v>
      </c>
      <c r="J80" s="144">
        <v>116579.63</v>
      </c>
      <c r="K80" s="63">
        <v>1</v>
      </c>
      <c r="L80" s="62" t="s">
        <v>290</v>
      </c>
      <c r="M80" s="9" t="s">
        <v>283</v>
      </c>
    </row>
    <row r="81" spans="1:13" ht="409.5" x14ac:dyDescent="0.25">
      <c r="A81" s="6">
        <v>77</v>
      </c>
      <c r="B81" s="7" t="s">
        <v>47</v>
      </c>
      <c r="C81" s="8">
        <v>161</v>
      </c>
      <c r="D81" s="159" t="s">
        <v>425</v>
      </c>
      <c r="E81" s="186">
        <v>1.45</v>
      </c>
      <c r="F81" s="186">
        <v>1.45</v>
      </c>
      <c r="G81" s="160" t="s">
        <v>426</v>
      </c>
      <c r="H81" s="158">
        <v>44491</v>
      </c>
      <c r="I81" s="158">
        <v>45178</v>
      </c>
      <c r="J81" s="144">
        <v>102934888.86</v>
      </c>
      <c r="K81" s="63">
        <v>1</v>
      </c>
      <c r="L81" s="63" t="s">
        <v>290</v>
      </c>
      <c r="M81" s="9" t="s">
        <v>283</v>
      </c>
    </row>
    <row r="82" spans="1:13" ht="409.5" x14ac:dyDescent="0.25">
      <c r="A82" s="6">
        <v>78</v>
      </c>
      <c r="B82" s="7" t="s">
        <v>47</v>
      </c>
      <c r="C82" s="8">
        <v>161</v>
      </c>
      <c r="D82" s="165" t="s">
        <v>430</v>
      </c>
      <c r="E82" s="8">
        <v>1.4279999999999999</v>
      </c>
      <c r="F82" s="8">
        <v>3.2869999999999999</v>
      </c>
      <c r="G82" s="161" t="s">
        <v>427</v>
      </c>
      <c r="H82" s="158">
        <v>44733</v>
      </c>
      <c r="I82" s="158">
        <v>45178</v>
      </c>
      <c r="J82" s="144">
        <v>10774042.17</v>
      </c>
      <c r="K82" s="63">
        <v>1</v>
      </c>
      <c r="L82" s="62" t="s">
        <v>347</v>
      </c>
      <c r="M82" s="162" t="s">
        <v>283</v>
      </c>
    </row>
    <row r="83" spans="1:13" ht="409.5" x14ac:dyDescent="0.25">
      <c r="A83" s="5">
        <v>79</v>
      </c>
      <c r="B83" s="7" t="s">
        <v>47</v>
      </c>
      <c r="C83" s="8">
        <v>161</v>
      </c>
      <c r="D83" s="7" t="s">
        <v>7</v>
      </c>
      <c r="E83" s="8">
        <v>1.4279999999999999</v>
      </c>
      <c r="F83" s="8">
        <v>3.2869999999999999</v>
      </c>
      <c r="G83" s="161" t="s">
        <v>427</v>
      </c>
      <c r="H83" s="158">
        <v>44733</v>
      </c>
      <c r="I83" s="158">
        <v>45178</v>
      </c>
      <c r="J83" s="144">
        <v>10774042.17</v>
      </c>
      <c r="K83" s="63">
        <v>1</v>
      </c>
      <c r="L83" s="62" t="s">
        <v>290</v>
      </c>
      <c r="M83" s="9" t="s">
        <v>283</v>
      </c>
    </row>
    <row r="84" spans="1:13" ht="409.5" x14ac:dyDescent="0.25">
      <c r="A84" s="6">
        <v>80</v>
      </c>
      <c r="B84" s="7" t="s">
        <v>47</v>
      </c>
      <c r="C84" s="8">
        <v>161</v>
      </c>
      <c r="D84" s="7" t="s">
        <v>7</v>
      </c>
      <c r="E84" s="8">
        <v>1.4279999999999999</v>
      </c>
      <c r="F84" s="8">
        <v>3.2869999999999999</v>
      </c>
      <c r="G84" s="161" t="s">
        <v>427</v>
      </c>
      <c r="H84" s="158">
        <v>44733</v>
      </c>
      <c r="I84" s="158">
        <v>45178</v>
      </c>
      <c r="J84" s="144">
        <v>10774042.17</v>
      </c>
      <c r="K84" s="63">
        <v>1</v>
      </c>
      <c r="L84" s="62" t="s">
        <v>347</v>
      </c>
      <c r="M84" s="9" t="s">
        <v>283</v>
      </c>
    </row>
    <row r="85" spans="1:13" ht="409.5" x14ac:dyDescent="0.25">
      <c r="A85" s="6">
        <v>81</v>
      </c>
      <c r="B85" s="7" t="s">
        <v>47</v>
      </c>
      <c r="C85" s="8">
        <v>161</v>
      </c>
      <c r="D85" s="7" t="s">
        <v>169</v>
      </c>
      <c r="E85" s="8">
        <v>1.4279999999999999</v>
      </c>
      <c r="F85" s="8">
        <v>3.2869999999999999</v>
      </c>
      <c r="G85" s="161" t="s">
        <v>427</v>
      </c>
      <c r="H85" s="158">
        <v>44733</v>
      </c>
      <c r="I85" s="158">
        <v>45178</v>
      </c>
      <c r="J85" s="144">
        <v>10774042.17</v>
      </c>
      <c r="K85" s="63">
        <v>1</v>
      </c>
      <c r="L85" s="62" t="s">
        <v>290</v>
      </c>
      <c r="M85" s="9" t="s">
        <v>283</v>
      </c>
    </row>
    <row r="86" spans="1:13" ht="390" x14ac:dyDescent="0.25">
      <c r="A86" s="5">
        <v>82</v>
      </c>
      <c r="B86" s="7" t="s">
        <v>47</v>
      </c>
      <c r="C86" s="8">
        <v>654</v>
      </c>
      <c r="D86" s="7" t="s">
        <v>7</v>
      </c>
      <c r="E86" s="8">
        <v>0.36499999999999999</v>
      </c>
      <c r="F86" s="8">
        <v>1.359</v>
      </c>
      <c r="G86" s="163" t="s">
        <v>428</v>
      </c>
      <c r="H86" s="158">
        <v>44491</v>
      </c>
      <c r="I86" s="158">
        <v>45178</v>
      </c>
      <c r="J86" s="144">
        <v>2600000</v>
      </c>
      <c r="K86" s="63">
        <v>1</v>
      </c>
      <c r="L86" s="62" t="s">
        <v>290</v>
      </c>
      <c r="M86" s="9" t="s">
        <v>283</v>
      </c>
    </row>
    <row r="87" spans="1:13" ht="390" x14ac:dyDescent="0.25">
      <c r="A87" s="6">
        <v>83</v>
      </c>
      <c r="B87" s="7" t="s">
        <v>47</v>
      </c>
      <c r="C87" s="8">
        <v>654</v>
      </c>
      <c r="D87" s="7" t="s">
        <v>7</v>
      </c>
      <c r="E87" s="8">
        <v>0.36499999999999999</v>
      </c>
      <c r="F87" s="8">
        <v>1.359</v>
      </c>
      <c r="G87" s="163" t="s">
        <v>428</v>
      </c>
      <c r="H87" s="158">
        <v>44491</v>
      </c>
      <c r="I87" s="158">
        <v>45178</v>
      </c>
      <c r="J87" s="144">
        <v>2600000</v>
      </c>
      <c r="K87" s="63">
        <v>1</v>
      </c>
      <c r="L87" s="62" t="s">
        <v>290</v>
      </c>
      <c r="M87" s="9" t="s">
        <v>283</v>
      </c>
    </row>
    <row r="88" spans="1:13" ht="390" x14ac:dyDescent="0.25">
      <c r="A88" s="6">
        <v>84</v>
      </c>
      <c r="B88" s="7" t="s">
        <v>47</v>
      </c>
      <c r="C88" s="8">
        <v>654</v>
      </c>
      <c r="D88" s="7" t="s">
        <v>7</v>
      </c>
      <c r="E88" s="8">
        <v>0.36499999999999999</v>
      </c>
      <c r="F88" s="8">
        <v>1.359</v>
      </c>
      <c r="G88" s="163" t="s">
        <v>428</v>
      </c>
      <c r="H88" s="158">
        <v>44491</v>
      </c>
      <c r="I88" s="158">
        <v>45178</v>
      </c>
      <c r="J88" s="144">
        <v>2600000</v>
      </c>
      <c r="K88" s="63">
        <v>1</v>
      </c>
      <c r="L88" s="62" t="s">
        <v>290</v>
      </c>
      <c r="M88" s="9" t="s">
        <v>283</v>
      </c>
    </row>
    <row r="89" spans="1:13" ht="390" x14ac:dyDescent="0.25">
      <c r="A89" s="5">
        <v>85</v>
      </c>
      <c r="B89" s="7" t="s">
        <v>47</v>
      </c>
      <c r="C89" s="8">
        <v>654</v>
      </c>
      <c r="D89" s="7" t="s">
        <v>7</v>
      </c>
      <c r="E89" s="8">
        <v>0.36499999999999999</v>
      </c>
      <c r="F89" s="8">
        <v>1.359</v>
      </c>
      <c r="G89" s="163" t="s">
        <v>428</v>
      </c>
      <c r="H89" s="158">
        <v>44491</v>
      </c>
      <c r="I89" s="158">
        <v>45178</v>
      </c>
      <c r="J89" s="144">
        <v>2600000</v>
      </c>
      <c r="K89" s="63">
        <v>1</v>
      </c>
      <c r="L89" s="62" t="s">
        <v>290</v>
      </c>
      <c r="M89" s="9" t="s">
        <v>283</v>
      </c>
    </row>
    <row r="90" spans="1:13" ht="395.25" x14ac:dyDescent="0.25">
      <c r="A90" s="69">
        <v>86</v>
      </c>
      <c r="B90" s="232" t="s">
        <v>47</v>
      </c>
      <c r="C90" s="233">
        <v>657</v>
      </c>
      <c r="D90" s="232" t="s">
        <v>7</v>
      </c>
      <c r="E90" s="246">
        <v>0.24299999999999999</v>
      </c>
      <c r="F90" s="233">
        <v>1.9950000000000001</v>
      </c>
      <c r="G90" s="247" t="s">
        <v>429</v>
      </c>
      <c r="H90" s="248">
        <v>44491</v>
      </c>
      <c r="I90" s="248">
        <v>45178</v>
      </c>
      <c r="J90" s="144">
        <v>3700000</v>
      </c>
      <c r="K90" s="249">
        <v>1</v>
      </c>
      <c r="L90" s="250" t="s">
        <v>290</v>
      </c>
      <c r="M90" s="251" t="s">
        <v>283</v>
      </c>
    </row>
    <row r="91" spans="1:13" ht="225" x14ac:dyDescent="0.25">
      <c r="A91" s="6">
        <v>87</v>
      </c>
      <c r="B91" s="7" t="s">
        <v>47</v>
      </c>
      <c r="C91" s="8">
        <v>658</v>
      </c>
      <c r="D91" s="7" t="s">
        <v>7</v>
      </c>
      <c r="E91" s="187">
        <v>0</v>
      </c>
      <c r="F91" s="8">
        <v>0.46600000000000003</v>
      </c>
      <c r="G91" s="168" t="s">
        <v>431</v>
      </c>
      <c r="H91" s="168" t="s">
        <v>499</v>
      </c>
      <c r="I91" s="168" t="s">
        <v>499</v>
      </c>
      <c r="J91" s="167">
        <v>0</v>
      </c>
      <c r="K91" s="164">
        <v>0</v>
      </c>
      <c r="L91" s="168" t="s">
        <v>432</v>
      </c>
      <c r="M91" s="9" t="s">
        <v>283</v>
      </c>
    </row>
    <row r="92" spans="1:13" ht="240" x14ac:dyDescent="0.25">
      <c r="A92" s="5">
        <v>88</v>
      </c>
      <c r="B92" s="15" t="s">
        <v>48</v>
      </c>
      <c r="C92" s="11">
        <v>1</v>
      </c>
      <c r="D92" s="11">
        <v>1</v>
      </c>
      <c r="E92" s="11">
        <v>314.72199999999998</v>
      </c>
      <c r="F92" s="11">
        <v>315.97899999999998</v>
      </c>
      <c r="G92" s="168" t="s">
        <v>431</v>
      </c>
      <c r="H92" s="168" t="s">
        <v>499</v>
      </c>
      <c r="I92" s="168" t="s">
        <v>499</v>
      </c>
      <c r="J92" s="167">
        <v>0</v>
      </c>
      <c r="K92" s="164">
        <v>0</v>
      </c>
      <c r="L92" s="168" t="s">
        <v>432</v>
      </c>
      <c r="M92" s="9" t="s">
        <v>283</v>
      </c>
    </row>
    <row r="93" spans="1:13" ht="240" x14ac:dyDescent="0.25">
      <c r="A93" s="6">
        <v>89</v>
      </c>
      <c r="B93" s="15" t="s">
        <v>48</v>
      </c>
      <c r="C93" s="8">
        <v>1</v>
      </c>
      <c r="D93" s="8" t="s">
        <v>12</v>
      </c>
      <c r="E93" s="8">
        <v>316</v>
      </c>
      <c r="F93" s="8">
        <v>317.10000000000002</v>
      </c>
      <c r="G93" s="168" t="s">
        <v>431</v>
      </c>
      <c r="H93" s="168" t="s">
        <v>499</v>
      </c>
      <c r="I93" s="168" t="s">
        <v>499</v>
      </c>
      <c r="J93" s="167">
        <v>0</v>
      </c>
      <c r="K93" s="164">
        <v>0</v>
      </c>
      <c r="L93" s="168" t="s">
        <v>432</v>
      </c>
      <c r="M93" s="9" t="s">
        <v>283</v>
      </c>
    </row>
    <row r="94" spans="1:13" ht="240" x14ac:dyDescent="0.25">
      <c r="A94" s="6">
        <v>90</v>
      </c>
      <c r="B94" s="15" t="s">
        <v>48</v>
      </c>
      <c r="C94" s="8">
        <v>1</v>
      </c>
      <c r="D94" s="8" t="s">
        <v>12</v>
      </c>
      <c r="E94" s="8">
        <v>316</v>
      </c>
      <c r="F94" s="8">
        <v>317.10000000000002</v>
      </c>
      <c r="G94" s="168" t="s">
        <v>431</v>
      </c>
      <c r="H94" s="168" t="s">
        <v>499</v>
      </c>
      <c r="I94" s="168" t="s">
        <v>499</v>
      </c>
      <c r="J94" s="167">
        <v>0</v>
      </c>
      <c r="K94" s="164">
        <v>0</v>
      </c>
      <c r="L94" s="168" t="s">
        <v>432</v>
      </c>
      <c r="M94" s="9" t="s">
        <v>283</v>
      </c>
    </row>
    <row r="95" spans="1:13" ht="240" x14ac:dyDescent="0.25">
      <c r="A95" s="5">
        <v>91</v>
      </c>
      <c r="B95" s="15" t="s">
        <v>48</v>
      </c>
      <c r="C95" s="8">
        <v>1</v>
      </c>
      <c r="D95" s="8" t="s">
        <v>7</v>
      </c>
      <c r="E95" s="8">
        <v>316.05</v>
      </c>
      <c r="F95" s="8">
        <v>317.25</v>
      </c>
      <c r="G95" s="168" t="s">
        <v>431</v>
      </c>
      <c r="H95" s="168" t="s">
        <v>499</v>
      </c>
      <c r="I95" s="168" t="s">
        <v>499</v>
      </c>
      <c r="J95" s="167">
        <v>0</v>
      </c>
      <c r="K95" s="164">
        <v>0</v>
      </c>
      <c r="L95" s="168" t="s">
        <v>432</v>
      </c>
      <c r="M95" s="9" t="s">
        <v>283</v>
      </c>
    </row>
    <row r="96" spans="1:13" ht="240" x14ac:dyDescent="0.25">
      <c r="A96" s="6">
        <v>92</v>
      </c>
      <c r="B96" s="15" t="s">
        <v>48</v>
      </c>
      <c r="C96" s="8">
        <v>1</v>
      </c>
      <c r="D96" s="8" t="s">
        <v>170</v>
      </c>
      <c r="E96" s="8">
        <v>317.64999999999998</v>
      </c>
      <c r="F96" s="8">
        <v>318</v>
      </c>
      <c r="G96" s="168" t="s">
        <v>431</v>
      </c>
      <c r="H96" s="168" t="s">
        <v>499</v>
      </c>
      <c r="I96" s="168" t="s">
        <v>499</v>
      </c>
      <c r="J96" s="167">
        <v>0</v>
      </c>
      <c r="K96" s="164">
        <v>0</v>
      </c>
      <c r="L96" s="168" t="s">
        <v>432</v>
      </c>
      <c r="M96" s="9" t="s">
        <v>283</v>
      </c>
    </row>
    <row r="97" spans="1:13" ht="240" x14ac:dyDescent="0.25">
      <c r="A97" s="6">
        <v>93</v>
      </c>
      <c r="B97" s="15" t="s">
        <v>48</v>
      </c>
      <c r="C97" s="8">
        <v>1</v>
      </c>
      <c r="D97" s="8" t="s">
        <v>171</v>
      </c>
      <c r="E97" s="8">
        <v>317.64999999999998</v>
      </c>
      <c r="F97" s="8">
        <v>317.89999999999998</v>
      </c>
      <c r="G97" s="168" t="s">
        <v>431</v>
      </c>
      <c r="H97" s="168" t="s">
        <v>499</v>
      </c>
      <c r="I97" s="168" t="s">
        <v>499</v>
      </c>
      <c r="J97" s="167">
        <v>0</v>
      </c>
      <c r="K97" s="164">
        <v>0</v>
      </c>
      <c r="L97" s="168" t="s">
        <v>432</v>
      </c>
      <c r="M97" s="9" t="s">
        <v>283</v>
      </c>
    </row>
    <row r="98" spans="1:13" ht="240" x14ac:dyDescent="0.25">
      <c r="A98" s="5">
        <v>94</v>
      </c>
      <c r="B98" s="15" t="s">
        <v>48</v>
      </c>
      <c r="C98" s="8">
        <v>1</v>
      </c>
      <c r="D98" s="8" t="s">
        <v>7</v>
      </c>
      <c r="E98" s="8">
        <v>318.07</v>
      </c>
      <c r="F98" s="8">
        <v>318.70600000000002</v>
      </c>
      <c r="G98" s="168" t="s">
        <v>431</v>
      </c>
      <c r="H98" s="168" t="s">
        <v>499</v>
      </c>
      <c r="I98" s="168" t="s">
        <v>499</v>
      </c>
      <c r="J98" s="167">
        <v>0</v>
      </c>
      <c r="K98" s="164">
        <v>0</v>
      </c>
      <c r="L98" s="168" t="s">
        <v>432</v>
      </c>
      <c r="M98" s="9" t="s">
        <v>283</v>
      </c>
    </row>
    <row r="99" spans="1:13" ht="240" x14ac:dyDescent="0.25">
      <c r="A99" s="6">
        <v>95</v>
      </c>
      <c r="B99" s="15" t="s">
        <v>48</v>
      </c>
      <c r="C99" s="8">
        <v>1</v>
      </c>
      <c r="D99" s="8" t="s">
        <v>21</v>
      </c>
      <c r="E99" s="8">
        <v>318.07</v>
      </c>
      <c r="F99" s="8">
        <v>318.70600000000002</v>
      </c>
      <c r="G99" s="168" t="s">
        <v>431</v>
      </c>
      <c r="H99" s="168" t="s">
        <v>499</v>
      </c>
      <c r="I99" s="168" t="s">
        <v>499</v>
      </c>
      <c r="J99" s="167">
        <v>0</v>
      </c>
      <c r="K99" s="164">
        <v>0</v>
      </c>
      <c r="L99" s="168" t="s">
        <v>432</v>
      </c>
      <c r="M99" s="9" t="s">
        <v>283</v>
      </c>
    </row>
    <row r="100" spans="1:13" ht="240" x14ac:dyDescent="0.25">
      <c r="A100" s="6">
        <v>96</v>
      </c>
      <c r="B100" s="15" t="s">
        <v>48</v>
      </c>
      <c r="C100" s="8">
        <v>1</v>
      </c>
      <c r="D100" s="8" t="s">
        <v>21</v>
      </c>
      <c r="E100" s="8">
        <v>318.07</v>
      </c>
      <c r="F100" s="8">
        <v>318.70600000000002</v>
      </c>
      <c r="G100" s="168" t="s">
        <v>431</v>
      </c>
      <c r="H100" s="168" t="s">
        <v>499</v>
      </c>
      <c r="I100" s="168" t="s">
        <v>499</v>
      </c>
      <c r="J100" s="167">
        <v>0</v>
      </c>
      <c r="K100" s="164">
        <v>0</v>
      </c>
      <c r="L100" s="168" t="s">
        <v>432</v>
      </c>
      <c r="M100" s="9" t="s">
        <v>283</v>
      </c>
    </row>
    <row r="101" spans="1:13" ht="240" x14ac:dyDescent="0.25">
      <c r="A101" s="5">
        <v>97</v>
      </c>
      <c r="B101" s="15" t="s">
        <v>48</v>
      </c>
      <c r="C101" s="8">
        <v>1</v>
      </c>
      <c r="D101" s="8" t="s">
        <v>172</v>
      </c>
      <c r="E101" s="8">
        <v>318.07</v>
      </c>
      <c r="F101" s="8">
        <v>318.70600000000002</v>
      </c>
      <c r="G101" s="168" t="s">
        <v>431</v>
      </c>
      <c r="H101" s="168" t="s">
        <v>499</v>
      </c>
      <c r="I101" s="168" t="s">
        <v>499</v>
      </c>
      <c r="J101" s="167">
        <v>0</v>
      </c>
      <c r="K101" s="164">
        <v>0</v>
      </c>
      <c r="L101" s="168" t="s">
        <v>432</v>
      </c>
      <c r="M101" s="9" t="s">
        <v>283</v>
      </c>
    </row>
    <row r="102" spans="1:13" ht="240" x14ac:dyDescent="0.25">
      <c r="A102" s="6">
        <v>98</v>
      </c>
      <c r="B102" s="15" t="s">
        <v>48</v>
      </c>
      <c r="C102" s="8">
        <v>1</v>
      </c>
      <c r="D102" s="8" t="s">
        <v>153</v>
      </c>
      <c r="E102" s="8">
        <v>318.07</v>
      </c>
      <c r="F102" s="8">
        <v>318.70600000000002</v>
      </c>
      <c r="G102" s="168" t="s">
        <v>431</v>
      </c>
      <c r="H102" s="168" t="s">
        <v>499</v>
      </c>
      <c r="I102" s="168" t="s">
        <v>499</v>
      </c>
      <c r="J102" s="167">
        <v>0</v>
      </c>
      <c r="K102" s="164">
        <v>0</v>
      </c>
      <c r="L102" s="168" t="s">
        <v>432</v>
      </c>
      <c r="M102" s="9" t="s">
        <v>283</v>
      </c>
    </row>
    <row r="103" spans="1:13" ht="240" x14ac:dyDescent="0.25">
      <c r="A103" s="6">
        <v>99</v>
      </c>
      <c r="B103" s="15" t="s">
        <v>48</v>
      </c>
      <c r="C103" s="8">
        <v>137</v>
      </c>
      <c r="D103" s="8" t="s">
        <v>7</v>
      </c>
      <c r="E103" s="8">
        <v>7.0000000000000007E-2</v>
      </c>
      <c r="F103" s="8">
        <v>2.0099999999999998</v>
      </c>
      <c r="G103" s="168" t="s">
        <v>431</v>
      </c>
      <c r="H103" s="168" t="s">
        <v>499</v>
      </c>
      <c r="I103" s="168" t="s">
        <v>499</v>
      </c>
      <c r="J103" s="167">
        <v>0</v>
      </c>
      <c r="K103" s="164">
        <v>0</v>
      </c>
      <c r="L103" s="168" t="s">
        <v>432</v>
      </c>
      <c r="M103" s="9" t="s">
        <v>283</v>
      </c>
    </row>
    <row r="104" spans="1:13" ht="240" x14ac:dyDescent="0.25">
      <c r="A104" s="5">
        <v>100</v>
      </c>
      <c r="B104" s="15" t="s">
        <v>48</v>
      </c>
      <c r="C104" s="8">
        <v>137</v>
      </c>
      <c r="D104" s="8" t="s">
        <v>173</v>
      </c>
      <c r="E104" s="8">
        <v>0.7</v>
      </c>
      <c r="F104" s="8">
        <v>2</v>
      </c>
      <c r="G104" s="168" t="s">
        <v>431</v>
      </c>
      <c r="H104" s="168" t="s">
        <v>499</v>
      </c>
      <c r="I104" s="168" t="s">
        <v>499</v>
      </c>
      <c r="J104" s="167">
        <v>0</v>
      </c>
      <c r="K104" s="164">
        <v>0</v>
      </c>
      <c r="L104" s="168" t="s">
        <v>432</v>
      </c>
      <c r="M104" s="9" t="s">
        <v>283</v>
      </c>
    </row>
    <row r="105" spans="1:13" ht="240" x14ac:dyDescent="0.25">
      <c r="A105" s="6">
        <v>101</v>
      </c>
      <c r="B105" s="15" t="s">
        <v>48</v>
      </c>
      <c r="C105" s="8">
        <v>138</v>
      </c>
      <c r="D105" s="8" t="s">
        <v>7</v>
      </c>
      <c r="E105" s="8">
        <v>25.085999999999999</v>
      </c>
      <c r="F105" s="8">
        <v>29.48</v>
      </c>
      <c r="G105" s="168" t="s">
        <v>431</v>
      </c>
      <c r="H105" s="168" t="s">
        <v>499</v>
      </c>
      <c r="I105" s="168" t="s">
        <v>499</v>
      </c>
      <c r="J105" s="167">
        <v>0</v>
      </c>
      <c r="K105" s="164">
        <v>0</v>
      </c>
      <c r="L105" s="168" t="s">
        <v>432</v>
      </c>
      <c r="M105" s="9" t="s">
        <v>283</v>
      </c>
    </row>
    <row r="106" spans="1:13" ht="240" x14ac:dyDescent="0.25">
      <c r="A106" s="6">
        <v>102</v>
      </c>
      <c r="B106" s="15" t="s">
        <v>48</v>
      </c>
      <c r="C106" s="8">
        <v>138</v>
      </c>
      <c r="D106" s="8" t="s">
        <v>12</v>
      </c>
      <c r="E106" s="8">
        <v>25.085999999999999</v>
      </c>
      <c r="F106" s="8">
        <v>29.48</v>
      </c>
      <c r="G106" s="168" t="s">
        <v>431</v>
      </c>
      <c r="H106" s="168" t="s">
        <v>499</v>
      </c>
      <c r="I106" s="168" t="s">
        <v>499</v>
      </c>
      <c r="J106" s="167">
        <v>0</v>
      </c>
      <c r="K106" s="164">
        <v>0</v>
      </c>
      <c r="L106" s="168" t="s">
        <v>432</v>
      </c>
      <c r="M106" s="9" t="s">
        <v>283</v>
      </c>
    </row>
    <row r="107" spans="1:13" ht="240" x14ac:dyDescent="0.25">
      <c r="A107" s="5">
        <v>103</v>
      </c>
      <c r="B107" s="15" t="s">
        <v>48</v>
      </c>
      <c r="C107" s="8">
        <v>138</v>
      </c>
      <c r="D107" s="8" t="s">
        <v>21</v>
      </c>
      <c r="E107" s="8">
        <v>29.43</v>
      </c>
      <c r="F107" s="8">
        <v>30.35</v>
      </c>
      <c r="G107" s="168" t="s">
        <v>431</v>
      </c>
      <c r="H107" s="168" t="s">
        <v>499</v>
      </c>
      <c r="I107" s="168" t="s">
        <v>499</v>
      </c>
      <c r="J107" s="167">
        <v>0</v>
      </c>
      <c r="K107" s="164">
        <v>0</v>
      </c>
      <c r="L107" s="168" t="s">
        <v>432</v>
      </c>
      <c r="M107" s="9" t="s">
        <v>283</v>
      </c>
    </row>
    <row r="108" spans="1:13" ht="240" x14ac:dyDescent="0.25">
      <c r="A108" s="6">
        <v>104</v>
      </c>
      <c r="B108" s="15" t="s">
        <v>48</v>
      </c>
      <c r="C108" s="8">
        <v>138</v>
      </c>
      <c r="D108" s="8" t="s">
        <v>25</v>
      </c>
      <c r="E108" s="8">
        <v>29.48</v>
      </c>
      <c r="F108" s="8">
        <v>30.3</v>
      </c>
      <c r="G108" s="168" t="s">
        <v>431</v>
      </c>
      <c r="H108" s="168" t="s">
        <v>499</v>
      </c>
      <c r="I108" s="168" t="s">
        <v>499</v>
      </c>
      <c r="J108" s="167">
        <v>0</v>
      </c>
      <c r="K108" s="164">
        <v>0</v>
      </c>
      <c r="L108" s="168" t="s">
        <v>432</v>
      </c>
      <c r="M108" s="9" t="s">
        <v>283</v>
      </c>
    </row>
    <row r="109" spans="1:13" ht="240" x14ac:dyDescent="0.25">
      <c r="A109" s="6">
        <v>105</v>
      </c>
      <c r="B109" s="15" t="s">
        <v>48</v>
      </c>
      <c r="C109" s="8">
        <v>138</v>
      </c>
      <c r="D109" s="8" t="s">
        <v>26</v>
      </c>
      <c r="E109" s="8">
        <v>29.571999999999999</v>
      </c>
      <c r="F109" s="8">
        <v>30.26</v>
      </c>
      <c r="G109" s="168" t="s">
        <v>431</v>
      </c>
      <c r="H109" s="168" t="s">
        <v>499</v>
      </c>
      <c r="I109" s="168" t="s">
        <v>499</v>
      </c>
      <c r="J109" s="167">
        <v>0</v>
      </c>
      <c r="K109" s="164">
        <v>0</v>
      </c>
      <c r="L109" s="168" t="s">
        <v>432</v>
      </c>
      <c r="M109" s="9" t="s">
        <v>283</v>
      </c>
    </row>
    <row r="110" spans="1:13" ht="240" x14ac:dyDescent="0.25">
      <c r="A110" s="5">
        <v>106</v>
      </c>
      <c r="B110" s="15" t="s">
        <v>48</v>
      </c>
      <c r="C110" s="8">
        <v>138</v>
      </c>
      <c r="D110" s="8" t="s">
        <v>174</v>
      </c>
      <c r="E110" s="8">
        <v>29.65</v>
      </c>
      <c r="F110" s="8">
        <v>30.22</v>
      </c>
      <c r="G110" s="168" t="s">
        <v>431</v>
      </c>
      <c r="H110" s="168" t="s">
        <v>499</v>
      </c>
      <c r="I110" s="168" t="s">
        <v>499</v>
      </c>
      <c r="J110" s="167">
        <v>0</v>
      </c>
      <c r="K110" s="164">
        <v>0</v>
      </c>
      <c r="L110" s="168" t="s">
        <v>432</v>
      </c>
      <c r="M110" s="9" t="s">
        <v>283</v>
      </c>
    </row>
    <row r="111" spans="1:13" ht="240" x14ac:dyDescent="0.25">
      <c r="A111" s="6">
        <v>107</v>
      </c>
      <c r="B111" s="15" t="s">
        <v>48</v>
      </c>
      <c r="C111" s="8">
        <v>138</v>
      </c>
      <c r="D111" s="8" t="s">
        <v>175</v>
      </c>
      <c r="E111" s="8">
        <v>29.75</v>
      </c>
      <c r="F111" s="8">
        <v>29.95</v>
      </c>
      <c r="G111" s="168" t="s">
        <v>431</v>
      </c>
      <c r="H111" s="168" t="s">
        <v>499</v>
      </c>
      <c r="I111" s="168" t="s">
        <v>499</v>
      </c>
      <c r="J111" s="167">
        <v>0</v>
      </c>
      <c r="K111" s="164">
        <v>0</v>
      </c>
      <c r="L111" s="168" t="s">
        <v>432</v>
      </c>
      <c r="M111" s="9" t="s">
        <v>283</v>
      </c>
    </row>
    <row r="112" spans="1:13" ht="240" x14ac:dyDescent="0.25">
      <c r="A112" s="6">
        <v>108</v>
      </c>
      <c r="B112" s="15" t="s">
        <v>48</v>
      </c>
      <c r="C112" s="8">
        <v>138</v>
      </c>
      <c r="D112" s="8" t="s">
        <v>176</v>
      </c>
      <c r="E112" s="8">
        <v>29.9</v>
      </c>
      <c r="F112" s="8">
        <v>30.05</v>
      </c>
      <c r="G112" s="168" t="s">
        <v>431</v>
      </c>
      <c r="H112" s="168" t="s">
        <v>499</v>
      </c>
      <c r="I112" s="168" t="s">
        <v>499</v>
      </c>
      <c r="J112" s="167">
        <v>0</v>
      </c>
      <c r="K112" s="164">
        <v>0</v>
      </c>
      <c r="L112" s="168" t="s">
        <v>432</v>
      </c>
      <c r="M112" s="9" t="s">
        <v>283</v>
      </c>
    </row>
    <row r="113" spans="1:13" ht="240" x14ac:dyDescent="0.25">
      <c r="A113" s="5">
        <v>109</v>
      </c>
      <c r="B113" s="15" t="s">
        <v>48</v>
      </c>
      <c r="C113" s="8">
        <v>138</v>
      </c>
      <c r="D113" s="8" t="s">
        <v>177</v>
      </c>
      <c r="E113" s="8">
        <v>30.32</v>
      </c>
      <c r="F113" s="8">
        <v>30.8</v>
      </c>
      <c r="G113" s="168" t="s">
        <v>431</v>
      </c>
      <c r="H113" s="168" t="s">
        <v>499</v>
      </c>
      <c r="I113" s="168" t="s">
        <v>499</v>
      </c>
      <c r="J113" s="167">
        <v>0</v>
      </c>
      <c r="K113" s="164">
        <v>0</v>
      </c>
      <c r="L113" s="168" t="s">
        <v>432</v>
      </c>
      <c r="M113" s="9" t="s">
        <v>283</v>
      </c>
    </row>
    <row r="114" spans="1:13" ht="240" x14ac:dyDescent="0.25">
      <c r="A114" s="6">
        <v>110</v>
      </c>
      <c r="B114" s="15" t="s">
        <v>48</v>
      </c>
      <c r="C114" s="8">
        <v>138</v>
      </c>
      <c r="D114" s="8" t="s">
        <v>7</v>
      </c>
      <c r="E114" s="8">
        <v>30.5</v>
      </c>
      <c r="F114" s="8">
        <v>31.9</v>
      </c>
      <c r="G114" s="168" t="s">
        <v>431</v>
      </c>
      <c r="H114" s="168" t="s">
        <v>499</v>
      </c>
      <c r="I114" s="168" t="s">
        <v>499</v>
      </c>
      <c r="J114" s="167">
        <v>0</v>
      </c>
      <c r="K114" s="164">
        <v>0</v>
      </c>
      <c r="L114" s="168" t="s">
        <v>432</v>
      </c>
      <c r="M114" s="9" t="s">
        <v>283</v>
      </c>
    </row>
    <row r="115" spans="1:13" ht="240" x14ac:dyDescent="0.25">
      <c r="A115" s="6">
        <v>111</v>
      </c>
      <c r="B115" s="15" t="s">
        <v>48</v>
      </c>
      <c r="C115" s="8">
        <v>138</v>
      </c>
      <c r="D115" s="8" t="s">
        <v>7</v>
      </c>
      <c r="E115" s="8">
        <v>30.5</v>
      </c>
      <c r="F115" s="8">
        <v>31.95</v>
      </c>
      <c r="G115" s="168" t="s">
        <v>431</v>
      </c>
      <c r="H115" s="168" t="s">
        <v>499</v>
      </c>
      <c r="I115" s="168" t="s">
        <v>499</v>
      </c>
      <c r="J115" s="167">
        <v>0</v>
      </c>
      <c r="K115" s="164">
        <v>0</v>
      </c>
      <c r="L115" s="168" t="s">
        <v>432</v>
      </c>
      <c r="M115" s="9" t="s">
        <v>283</v>
      </c>
    </row>
    <row r="116" spans="1:13" ht="240" x14ac:dyDescent="0.25">
      <c r="A116" s="5">
        <v>112</v>
      </c>
      <c r="B116" s="15" t="s">
        <v>48</v>
      </c>
      <c r="C116" s="8">
        <v>138</v>
      </c>
      <c r="D116" s="8" t="s">
        <v>12</v>
      </c>
      <c r="E116" s="8">
        <v>30.5</v>
      </c>
      <c r="F116" s="8">
        <v>31.95</v>
      </c>
      <c r="G116" s="168" t="s">
        <v>431</v>
      </c>
      <c r="H116" s="168" t="s">
        <v>499</v>
      </c>
      <c r="I116" s="168" t="s">
        <v>499</v>
      </c>
      <c r="J116" s="167">
        <v>0</v>
      </c>
      <c r="K116" s="164">
        <v>0</v>
      </c>
      <c r="L116" s="168" t="s">
        <v>432</v>
      </c>
      <c r="M116" s="9" t="s">
        <v>283</v>
      </c>
    </row>
    <row r="117" spans="1:13" ht="240" x14ac:dyDescent="0.25">
      <c r="A117" s="6">
        <v>113</v>
      </c>
      <c r="B117" s="15" t="s">
        <v>48</v>
      </c>
      <c r="C117" s="8">
        <v>138</v>
      </c>
      <c r="D117" s="8" t="s">
        <v>178</v>
      </c>
      <c r="E117" s="8">
        <v>30.9</v>
      </c>
      <c r="F117" s="8">
        <v>31.3</v>
      </c>
      <c r="G117" s="168" t="s">
        <v>431</v>
      </c>
      <c r="H117" s="168" t="s">
        <v>499</v>
      </c>
      <c r="I117" s="168" t="s">
        <v>499</v>
      </c>
      <c r="J117" s="167">
        <v>0</v>
      </c>
      <c r="K117" s="164">
        <v>0</v>
      </c>
      <c r="L117" s="168" t="s">
        <v>432</v>
      </c>
      <c r="M117" s="9" t="s">
        <v>283</v>
      </c>
    </row>
    <row r="118" spans="1:13" ht="240" x14ac:dyDescent="0.25">
      <c r="A118" s="6">
        <v>114</v>
      </c>
      <c r="B118" s="15" t="s">
        <v>48</v>
      </c>
      <c r="C118" s="8">
        <v>138</v>
      </c>
      <c r="D118" s="8" t="s">
        <v>179</v>
      </c>
      <c r="E118" s="8">
        <v>30.9</v>
      </c>
      <c r="F118" s="8">
        <v>31.3</v>
      </c>
      <c r="G118" s="168" t="s">
        <v>431</v>
      </c>
      <c r="H118" s="168" t="s">
        <v>499</v>
      </c>
      <c r="I118" s="168" t="s">
        <v>499</v>
      </c>
      <c r="J118" s="167">
        <v>0</v>
      </c>
      <c r="K118" s="164">
        <v>0</v>
      </c>
      <c r="L118" s="168" t="s">
        <v>432</v>
      </c>
      <c r="M118" s="9" t="s">
        <v>283</v>
      </c>
    </row>
    <row r="119" spans="1:13" ht="240" x14ac:dyDescent="0.25">
      <c r="A119" s="5">
        <v>115</v>
      </c>
      <c r="B119" s="15" t="s">
        <v>48</v>
      </c>
      <c r="C119" s="8">
        <v>138</v>
      </c>
      <c r="D119" s="8" t="s">
        <v>180</v>
      </c>
      <c r="E119" s="8">
        <v>31.5</v>
      </c>
      <c r="F119" s="8">
        <v>32.1</v>
      </c>
      <c r="G119" s="168" t="s">
        <v>431</v>
      </c>
      <c r="H119" s="168" t="s">
        <v>499</v>
      </c>
      <c r="I119" s="168" t="s">
        <v>499</v>
      </c>
      <c r="J119" s="167">
        <v>0</v>
      </c>
      <c r="K119" s="164">
        <v>0</v>
      </c>
      <c r="L119" s="168" t="s">
        <v>432</v>
      </c>
      <c r="M119" s="9" t="s">
        <v>283</v>
      </c>
    </row>
    <row r="120" spans="1:13" ht="240" x14ac:dyDescent="0.25">
      <c r="A120" s="6">
        <v>116</v>
      </c>
      <c r="B120" s="15" t="s">
        <v>48</v>
      </c>
      <c r="C120" s="8">
        <v>138</v>
      </c>
      <c r="D120" s="8" t="s">
        <v>137</v>
      </c>
      <c r="E120" s="8">
        <v>32.15</v>
      </c>
      <c r="F120" s="8">
        <v>32.44</v>
      </c>
      <c r="G120" s="168" t="s">
        <v>431</v>
      </c>
      <c r="H120" s="168" t="s">
        <v>499</v>
      </c>
      <c r="I120" s="168" t="s">
        <v>499</v>
      </c>
      <c r="J120" s="167">
        <v>0</v>
      </c>
      <c r="K120" s="164">
        <v>0</v>
      </c>
      <c r="L120" s="168" t="s">
        <v>432</v>
      </c>
      <c r="M120" s="9" t="s">
        <v>283</v>
      </c>
    </row>
    <row r="121" spans="1:13" ht="240" x14ac:dyDescent="0.25">
      <c r="A121" s="6">
        <v>117</v>
      </c>
      <c r="B121" s="15" t="s">
        <v>48</v>
      </c>
      <c r="C121" s="8">
        <v>139</v>
      </c>
      <c r="D121" s="8" t="s">
        <v>12</v>
      </c>
      <c r="E121" s="8">
        <v>0.09</v>
      </c>
      <c r="F121" s="8">
        <v>3.1869999999999998</v>
      </c>
      <c r="G121" s="168" t="s">
        <v>431</v>
      </c>
      <c r="H121" s="168" t="s">
        <v>499</v>
      </c>
      <c r="I121" s="168" t="s">
        <v>499</v>
      </c>
      <c r="J121" s="167">
        <v>0</v>
      </c>
      <c r="K121" s="164">
        <v>0</v>
      </c>
      <c r="L121" s="168" t="s">
        <v>432</v>
      </c>
      <c r="M121" s="9" t="s">
        <v>283</v>
      </c>
    </row>
    <row r="122" spans="1:13" ht="240" x14ac:dyDescent="0.25">
      <c r="A122" s="5">
        <v>118</v>
      </c>
      <c r="B122" s="15" t="s">
        <v>48</v>
      </c>
      <c r="C122" s="8">
        <v>139</v>
      </c>
      <c r="D122" s="8" t="s">
        <v>12</v>
      </c>
      <c r="E122" s="8">
        <v>0.09</v>
      </c>
      <c r="F122" s="8">
        <v>3.1869999999999998</v>
      </c>
      <c r="G122" s="168" t="s">
        <v>431</v>
      </c>
      <c r="H122" s="168" t="s">
        <v>499</v>
      </c>
      <c r="I122" s="168" t="s">
        <v>499</v>
      </c>
      <c r="J122" s="167">
        <v>0</v>
      </c>
      <c r="K122" s="164">
        <v>0</v>
      </c>
      <c r="L122" s="168" t="s">
        <v>432</v>
      </c>
      <c r="M122" s="9" t="s">
        <v>283</v>
      </c>
    </row>
    <row r="123" spans="1:13" ht="240" x14ac:dyDescent="0.25">
      <c r="A123" s="6">
        <v>119</v>
      </c>
      <c r="B123" s="15" t="s">
        <v>48</v>
      </c>
      <c r="C123" s="8">
        <v>139</v>
      </c>
      <c r="D123" s="8" t="s">
        <v>181</v>
      </c>
      <c r="E123" s="8">
        <v>0.09</v>
      </c>
      <c r="F123" s="8">
        <v>3.1869999999999998</v>
      </c>
      <c r="G123" s="168" t="s">
        <v>431</v>
      </c>
      <c r="H123" s="168" t="s">
        <v>499</v>
      </c>
      <c r="I123" s="168" t="s">
        <v>499</v>
      </c>
      <c r="J123" s="167">
        <v>0</v>
      </c>
      <c r="K123" s="164">
        <v>0</v>
      </c>
      <c r="L123" s="168" t="s">
        <v>432</v>
      </c>
      <c r="M123" s="9" t="s">
        <v>283</v>
      </c>
    </row>
    <row r="124" spans="1:13" ht="240" x14ac:dyDescent="0.25">
      <c r="A124" s="6">
        <v>120</v>
      </c>
      <c r="B124" s="15" t="s">
        <v>48</v>
      </c>
      <c r="C124" s="8">
        <v>139</v>
      </c>
      <c r="D124" s="8" t="s">
        <v>12</v>
      </c>
      <c r="E124" s="8">
        <v>5.8</v>
      </c>
      <c r="F124" s="8">
        <v>6.75</v>
      </c>
      <c r="G124" s="168" t="s">
        <v>431</v>
      </c>
      <c r="H124" s="168" t="s">
        <v>499</v>
      </c>
      <c r="I124" s="168" t="s">
        <v>499</v>
      </c>
      <c r="J124" s="167">
        <v>0</v>
      </c>
      <c r="K124" s="164">
        <v>0</v>
      </c>
      <c r="L124" s="168" t="s">
        <v>432</v>
      </c>
      <c r="M124" s="9" t="s">
        <v>283</v>
      </c>
    </row>
    <row r="125" spans="1:13" ht="240" x14ac:dyDescent="0.25">
      <c r="A125" s="5">
        <v>121</v>
      </c>
      <c r="B125" s="15" t="s">
        <v>48</v>
      </c>
      <c r="C125" s="8">
        <v>141</v>
      </c>
      <c r="D125" s="8" t="s">
        <v>182</v>
      </c>
      <c r="E125" s="8">
        <v>0.3</v>
      </c>
      <c r="F125" s="8">
        <v>1</v>
      </c>
      <c r="G125" s="168" t="s">
        <v>431</v>
      </c>
      <c r="H125" s="168" t="s">
        <v>499</v>
      </c>
      <c r="I125" s="168" t="s">
        <v>499</v>
      </c>
      <c r="J125" s="167">
        <v>0</v>
      </c>
      <c r="K125" s="164">
        <v>0</v>
      </c>
      <c r="L125" s="168" t="s">
        <v>432</v>
      </c>
      <c r="M125" s="9" t="s">
        <v>283</v>
      </c>
    </row>
    <row r="126" spans="1:13" ht="240" x14ac:dyDescent="0.25">
      <c r="A126" s="6">
        <v>122</v>
      </c>
      <c r="B126" s="15" t="s">
        <v>48</v>
      </c>
      <c r="C126" s="8">
        <v>141</v>
      </c>
      <c r="D126" s="8" t="s">
        <v>183</v>
      </c>
      <c r="E126" s="8">
        <v>0.3</v>
      </c>
      <c r="F126" s="8">
        <v>1</v>
      </c>
      <c r="G126" s="168" t="s">
        <v>431</v>
      </c>
      <c r="H126" s="168" t="s">
        <v>499</v>
      </c>
      <c r="I126" s="168" t="s">
        <v>499</v>
      </c>
      <c r="J126" s="167">
        <v>0</v>
      </c>
      <c r="K126" s="164">
        <v>0</v>
      </c>
      <c r="L126" s="168" t="s">
        <v>432</v>
      </c>
      <c r="M126" s="9" t="s">
        <v>283</v>
      </c>
    </row>
    <row r="127" spans="1:13" ht="240" x14ac:dyDescent="0.25">
      <c r="A127" s="6">
        <v>123</v>
      </c>
      <c r="B127" s="15" t="s">
        <v>48</v>
      </c>
      <c r="C127" s="8">
        <v>141</v>
      </c>
      <c r="D127" s="8" t="s">
        <v>25</v>
      </c>
      <c r="E127" s="8">
        <v>0.3</v>
      </c>
      <c r="F127" s="8">
        <v>1</v>
      </c>
      <c r="G127" s="168" t="s">
        <v>431</v>
      </c>
      <c r="H127" s="168" t="s">
        <v>499</v>
      </c>
      <c r="I127" s="168" t="s">
        <v>499</v>
      </c>
      <c r="J127" s="167">
        <v>0</v>
      </c>
      <c r="K127" s="164">
        <v>0</v>
      </c>
      <c r="L127" s="168" t="s">
        <v>432</v>
      </c>
      <c r="M127" s="9" t="s">
        <v>283</v>
      </c>
    </row>
    <row r="128" spans="1:13" ht="240" x14ac:dyDescent="0.25">
      <c r="A128" s="5">
        <v>124</v>
      </c>
      <c r="B128" s="15" t="s">
        <v>48</v>
      </c>
      <c r="C128" s="8">
        <v>141</v>
      </c>
      <c r="D128" s="8" t="s">
        <v>14</v>
      </c>
      <c r="E128" s="8">
        <v>0.3</v>
      </c>
      <c r="F128" s="8">
        <v>1</v>
      </c>
      <c r="G128" s="168" t="s">
        <v>431</v>
      </c>
      <c r="H128" s="168" t="s">
        <v>499</v>
      </c>
      <c r="I128" s="168" t="s">
        <v>499</v>
      </c>
      <c r="J128" s="167">
        <v>0</v>
      </c>
      <c r="K128" s="164">
        <v>0</v>
      </c>
      <c r="L128" s="168" t="s">
        <v>432</v>
      </c>
      <c r="M128" s="9" t="s">
        <v>283</v>
      </c>
    </row>
    <row r="129" spans="1:13" ht="240" x14ac:dyDescent="0.25">
      <c r="A129" s="6">
        <v>125</v>
      </c>
      <c r="B129" s="15" t="s">
        <v>48</v>
      </c>
      <c r="C129" s="8">
        <v>141</v>
      </c>
      <c r="D129" s="8" t="s">
        <v>184</v>
      </c>
      <c r="E129" s="8">
        <v>0.3</v>
      </c>
      <c r="F129" s="8">
        <v>1</v>
      </c>
      <c r="G129" s="168" t="s">
        <v>431</v>
      </c>
      <c r="H129" s="168" t="s">
        <v>499</v>
      </c>
      <c r="I129" s="168" t="s">
        <v>499</v>
      </c>
      <c r="J129" s="167">
        <v>0</v>
      </c>
      <c r="K129" s="164">
        <v>0</v>
      </c>
      <c r="L129" s="168" t="s">
        <v>432</v>
      </c>
      <c r="M129" s="9" t="s">
        <v>283</v>
      </c>
    </row>
    <row r="130" spans="1:13" ht="240" x14ac:dyDescent="0.25">
      <c r="A130" s="6">
        <v>126</v>
      </c>
      <c r="B130" s="15" t="s">
        <v>48</v>
      </c>
      <c r="C130" s="8">
        <v>141</v>
      </c>
      <c r="D130" s="8" t="s">
        <v>7</v>
      </c>
      <c r="E130" s="8">
        <v>0.36699999999999999</v>
      </c>
      <c r="F130" s="8">
        <v>1.97</v>
      </c>
      <c r="G130" s="168" t="s">
        <v>431</v>
      </c>
      <c r="H130" s="168" t="s">
        <v>499</v>
      </c>
      <c r="I130" s="168" t="s">
        <v>499</v>
      </c>
      <c r="J130" s="167">
        <v>0</v>
      </c>
      <c r="K130" s="164">
        <v>0</v>
      </c>
      <c r="L130" s="168" t="s">
        <v>432</v>
      </c>
      <c r="M130" s="9" t="s">
        <v>283</v>
      </c>
    </row>
    <row r="131" spans="1:13" s="3" customFormat="1" ht="225" x14ac:dyDescent="0.25">
      <c r="A131" s="5">
        <v>127</v>
      </c>
      <c r="B131" s="15" t="s">
        <v>49</v>
      </c>
      <c r="C131" s="8">
        <v>141</v>
      </c>
      <c r="D131" s="8" t="s">
        <v>185</v>
      </c>
      <c r="E131" s="8">
        <v>5.95</v>
      </c>
      <c r="F131" s="8">
        <v>6.75</v>
      </c>
      <c r="G131" s="168" t="s">
        <v>431</v>
      </c>
      <c r="H131" s="168" t="s">
        <v>499</v>
      </c>
      <c r="I131" s="168" t="s">
        <v>499</v>
      </c>
      <c r="J131" s="167">
        <v>0</v>
      </c>
      <c r="K131" s="164">
        <v>0</v>
      </c>
      <c r="L131" s="168" t="s">
        <v>432</v>
      </c>
      <c r="M131" s="9" t="s">
        <v>283</v>
      </c>
    </row>
    <row r="132" spans="1:13" ht="240" x14ac:dyDescent="0.25">
      <c r="A132" s="6">
        <v>128</v>
      </c>
      <c r="B132" s="15" t="s">
        <v>48</v>
      </c>
      <c r="C132" s="8">
        <v>171</v>
      </c>
      <c r="D132" s="8" t="s">
        <v>7</v>
      </c>
      <c r="E132" s="8">
        <v>40.335000000000001</v>
      </c>
      <c r="F132" s="8">
        <v>41.5</v>
      </c>
      <c r="G132" s="168" t="s">
        <v>431</v>
      </c>
      <c r="H132" s="168" t="s">
        <v>499</v>
      </c>
      <c r="I132" s="168" t="s">
        <v>499</v>
      </c>
      <c r="J132" s="167">
        <v>0</v>
      </c>
      <c r="K132" s="164">
        <v>0</v>
      </c>
      <c r="L132" s="168" t="s">
        <v>432</v>
      </c>
      <c r="M132" s="9" t="s">
        <v>283</v>
      </c>
    </row>
    <row r="133" spans="1:13" ht="240" x14ac:dyDescent="0.25">
      <c r="A133" s="6">
        <v>129</v>
      </c>
      <c r="B133" s="15" t="s">
        <v>48</v>
      </c>
      <c r="C133" s="8">
        <v>171</v>
      </c>
      <c r="D133" s="8" t="s">
        <v>12</v>
      </c>
      <c r="E133" s="8">
        <v>40.335000000000001</v>
      </c>
      <c r="F133" s="8">
        <v>41.5</v>
      </c>
      <c r="G133" s="168" t="s">
        <v>431</v>
      </c>
      <c r="H133" s="168" t="s">
        <v>499</v>
      </c>
      <c r="I133" s="168" t="s">
        <v>499</v>
      </c>
      <c r="J133" s="167">
        <v>0</v>
      </c>
      <c r="K133" s="164">
        <v>0</v>
      </c>
      <c r="L133" s="168" t="s">
        <v>432</v>
      </c>
      <c r="M133" s="9" t="s">
        <v>283</v>
      </c>
    </row>
    <row r="134" spans="1:13" ht="240" x14ac:dyDescent="0.25">
      <c r="A134" s="5">
        <v>130</v>
      </c>
      <c r="B134" s="15" t="s">
        <v>48</v>
      </c>
      <c r="C134" s="8">
        <v>656</v>
      </c>
      <c r="D134" s="8" t="s">
        <v>7</v>
      </c>
      <c r="E134" s="8">
        <v>-2.5000000000000001E-2</v>
      </c>
      <c r="F134" s="8">
        <v>3.0049999999999999</v>
      </c>
      <c r="G134" s="168" t="s">
        <v>431</v>
      </c>
      <c r="H134" s="168" t="s">
        <v>499</v>
      </c>
      <c r="I134" s="168" t="s">
        <v>499</v>
      </c>
      <c r="J134" s="167">
        <v>0</v>
      </c>
      <c r="K134" s="164">
        <v>0</v>
      </c>
      <c r="L134" s="168" t="s">
        <v>432</v>
      </c>
      <c r="M134" s="9" t="s">
        <v>283</v>
      </c>
    </row>
    <row r="135" spans="1:13" ht="240" x14ac:dyDescent="0.25">
      <c r="A135" s="6">
        <v>131</v>
      </c>
      <c r="B135" s="15" t="s">
        <v>48</v>
      </c>
      <c r="C135" s="8">
        <v>656</v>
      </c>
      <c r="D135" s="8" t="s">
        <v>7</v>
      </c>
      <c r="E135" s="8">
        <v>-2.5000000000000001E-2</v>
      </c>
      <c r="F135" s="8">
        <v>3.0049999999999999</v>
      </c>
      <c r="G135" s="168" t="s">
        <v>431</v>
      </c>
      <c r="H135" s="168" t="s">
        <v>499</v>
      </c>
      <c r="I135" s="168" t="s">
        <v>499</v>
      </c>
      <c r="J135" s="167">
        <v>0</v>
      </c>
      <c r="K135" s="164">
        <v>0</v>
      </c>
      <c r="L135" s="168" t="s">
        <v>432</v>
      </c>
      <c r="M135" s="9" t="s">
        <v>283</v>
      </c>
    </row>
    <row r="136" spans="1:13" ht="240" x14ac:dyDescent="0.25">
      <c r="A136" s="6">
        <v>132</v>
      </c>
      <c r="B136" s="15" t="s">
        <v>48</v>
      </c>
      <c r="C136" s="8">
        <v>864</v>
      </c>
      <c r="D136" s="8" t="s">
        <v>7</v>
      </c>
      <c r="E136" s="8">
        <v>0.64700000000000002</v>
      </c>
      <c r="F136" s="8">
        <v>2.96</v>
      </c>
      <c r="G136" s="168" t="s">
        <v>431</v>
      </c>
      <c r="H136" s="168" t="s">
        <v>499</v>
      </c>
      <c r="I136" s="168" t="s">
        <v>499</v>
      </c>
      <c r="J136" s="167">
        <v>0</v>
      </c>
      <c r="K136" s="164">
        <v>0</v>
      </c>
      <c r="L136" s="168" t="s">
        <v>432</v>
      </c>
      <c r="M136" s="9" t="s">
        <v>283</v>
      </c>
    </row>
    <row r="137" spans="1:13" ht="90" x14ac:dyDescent="0.25">
      <c r="A137" s="5">
        <v>133</v>
      </c>
      <c r="B137" s="7" t="s">
        <v>50</v>
      </c>
      <c r="C137" s="8">
        <v>182</v>
      </c>
      <c r="D137" s="8" t="s">
        <v>186</v>
      </c>
      <c r="E137" s="186">
        <v>29.292999999999999</v>
      </c>
      <c r="F137" s="186">
        <v>29.713000000000001</v>
      </c>
      <c r="G137" s="169" t="s">
        <v>433</v>
      </c>
      <c r="H137" s="166">
        <v>44134</v>
      </c>
      <c r="I137" s="166">
        <v>45275</v>
      </c>
      <c r="J137" s="298">
        <v>648580783.83000004</v>
      </c>
      <c r="K137" s="170">
        <v>1</v>
      </c>
      <c r="L137" s="171" t="s">
        <v>290</v>
      </c>
      <c r="M137" s="9" t="s">
        <v>283</v>
      </c>
    </row>
    <row r="138" spans="1:13" ht="90" x14ac:dyDescent="0.25">
      <c r="A138" s="6">
        <v>134</v>
      </c>
      <c r="B138" s="7" t="s">
        <v>50</v>
      </c>
      <c r="C138" s="8">
        <v>182</v>
      </c>
      <c r="D138" s="8" t="s">
        <v>187</v>
      </c>
      <c r="E138" s="8">
        <v>29.9</v>
      </c>
      <c r="F138" s="8">
        <v>30.285</v>
      </c>
      <c r="G138" s="169" t="s">
        <v>433</v>
      </c>
      <c r="H138" s="166">
        <v>44134</v>
      </c>
      <c r="I138" s="166">
        <v>45275</v>
      </c>
      <c r="J138" s="298">
        <v>648580783.83000004</v>
      </c>
      <c r="K138" s="170">
        <v>1</v>
      </c>
      <c r="L138" s="171" t="s">
        <v>290</v>
      </c>
      <c r="M138" s="9" t="s">
        <v>283</v>
      </c>
    </row>
    <row r="139" spans="1:13" ht="90" x14ac:dyDescent="0.25">
      <c r="A139" s="6">
        <v>135</v>
      </c>
      <c r="B139" s="7" t="s">
        <v>50</v>
      </c>
      <c r="C139" s="8">
        <v>182</v>
      </c>
      <c r="D139" s="8">
        <v>1</v>
      </c>
      <c r="E139" s="8">
        <v>0.57099999999999995</v>
      </c>
      <c r="F139" s="8">
        <v>30.123999999999999</v>
      </c>
      <c r="G139" s="169" t="s">
        <v>433</v>
      </c>
      <c r="H139" s="166">
        <v>44134</v>
      </c>
      <c r="I139" s="166">
        <v>45275</v>
      </c>
      <c r="J139" s="298">
        <v>648580783.83000004</v>
      </c>
      <c r="K139" s="170">
        <v>1</v>
      </c>
      <c r="L139" s="171" t="s">
        <v>290</v>
      </c>
      <c r="M139" s="9" t="s">
        <v>283</v>
      </c>
    </row>
    <row r="140" spans="1:13" ht="90" x14ac:dyDescent="0.25">
      <c r="A140" s="5">
        <v>136</v>
      </c>
      <c r="B140" s="7" t="s">
        <v>50</v>
      </c>
      <c r="C140" s="8">
        <v>182</v>
      </c>
      <c r="D140" s="8">
        <v>1</v>
      </c>
      <c r="E140" s="8">
        <v>30.123999999999999</v>
      </c>
      <c r="F140" s="8">
        <v>45.502000000000002</v>
      </c>
      <c r="G140" s="169" t="s">
        <v>433</v>
      </c>
      <c r="H140" s="166">
        <v>44134</v>
      </c>
      <c r="I140" s="166">
        <v>45275</v>
      </c>
      <c r="J140" s="298">
        <v>648580783.83000004</v>
      </c>
      <c r="K140" s="172">
        <v>1</v>
      </c>
      <c r="L140" s="171" t="s">
        <v>290</v>
      </c>
      <c r="M140" s="9" t="s">
        <v>283</v>
      </c>
    </row>
    <row r="141" spans="1:13" ht="90" x14ac:dyDescent="0.25">
      <c r="A141" s="6">
        <v>137</v>
      </c>
      <c r="B141" s="7" t="s">
        <v>50</v>
      </c>
      <c r="C141" s="8">
        <v>182</v>
      </c>
      <c r="D141" s="8" t="s">
        <v>188</v>
      </c>
      <c r="E141" s="8">
        <v>43.003999999999998</v>
      </c>
      <c r="F141" s="8">
        <v>45.393000000000001</v>
      </c>
      <c r="G141" s="169" t="s">
        <v>433</v>
      </c>
      <c r="H141" s="166">
        <v>44134</v>
      </c>
      <c r="I141" s="166">
        <v>45275</v>
      </c>
      <c r="J141" s="298">
        <v>648580783.83000004</v>
      </c>
      <c r="K141" s="172">
        <v>1</v>
      </c>
      <c r="L141" s="171" t="s">
        <v>290</v>
      </c>
      <c r="M141" s="9" t="s">
        <v>283</v>
      </c>
    </row>
    <row r="142" spans="1:13" ht="90" x14ac:dyDescent="0.25">
      <c r="A142" s="6">
        <v>138</v>
      </c>
      <c r="B142" s="7" t="s">
        <v>50</v>
      </c>
      <c r="C142" s="8">
        <v>4</v>
      </c>
      <c r="D142" s="8">
        <v>3</v>
      </c>
      <c r="E142" s="8">
        <v>43.003999999999998</v>
      </c>
      <c r="F142" s="8">
        <v>45.393000000000001</v>
      </c>
      <c r="G142" s="169" t="s">
        <v>433</v>
      </c>
      <c r="H142" s="166">
        <v>44134</v>
      </c>
      <c r="I142" s="166">
        <v>45275</v>
      </c>
      <c r="J142" s="298">
        <v>648580783.83000004</v>
      </c>
      <c r="K142" s="172">
        <v>1</v>
      </c>
      <c r="L142" s="171" t="s">
        <v>290</v>
      </c>
      <c r="M142" s="9" t="s">
        <v>283</v>
      </c>
    </row>
    <row r="143" spans="1:13" ht="90" x14ac:dyDescent="0.25">
      <c r="A143" s="5">
        <v>139</v>
      </c>
      <c r="B143" s="7" t="s">
        <v>50</v>
      </c>
      <c r="C143" s="8">
        <v>1</v>
      </c>
      <c r="D143" s="8">
        <v>5</v>
      </c>
      <c r="E143" s="8">
        <v>43.003999999999998</v>
      </c>
      <c r="F143" s="8">
        <v>45.393000000000001</v>
      </c>
      <c r="G143" s="169" t="s">
        <v>433</v>
      </c>
      <c r="H143" s="166">
        <v>44134</v>
      </c>
      <c r="I143" s="166">
        <v>45275</v>
      </c>
      <c r="J143" s="298">
        <v>648580783.83000004</v>
      </c>
      <c r="K143" s="172">
        <v>1</v>
      </c>
      <c r="L143" s="171" t="s">
        <v>290</v>
      </c>
      <c r="M143" s="9" t="s">
        <v>283</v>
      </c>
    </row>
    <row r="144" spans="1:13" ht="90" x14ac:dyDescent="0.25">
      <c r="A144" s="6">
        <v>140</v>
      </c>
      <c r="B144" s="7" t="s">
        <v>50</v>
      </c>
      <c r="C144" s="8">
        <v>182</v>
      </c>
      <c r="D144" s="8">
        <v>670</v>
      </c>
      <c r="E144" s="8">
        <v>-0.57099999999999995</v>
      </c>
      <c r="F144" s="8">
        <v>6.1669999999999998</v>
      </c>
      <c r="G144" s="169" t="s">
        <v>433</v>
      </c>
      <c r="H144" s="166">
        <v>44134</v>
      </c>
      <c r="I144" s="166">
        <v>45275</v>
      </c>
      <c r="J144" s="298">
        <v>648580783.83000004</v>
      </c>
      <c r="K144" s="172">
        <v>1</v>
      </c>
      <c r="L144" s="171" t="s">
        <v>290</v>
      </c>
      <c r="M144" s="9" t="s">
        <v>283</v>
      </c>
    </row>
    <row r="145" spans="1:13" s="3" customFormat="1" ht="90" x14ac:dyDescent="0.25">
      <c r="A145" s="6">
        <v>141</v>
      </c>
      <c r="B145" s="7" t="s">
        <v>50</v>
      </c>
      <c r="C145" s="8">
        <v>682</v>
      </c>
      <c r="D145" s="8">
        <v>690</v>
      </c>
      <c r="E145" s="8">
        <v>-0.57099999999999995</v>
      </c>
      <c r="F145" s="8">
        <v>6.1669999999999998</v>
      </c>
      <c r="G145" s="169" t="s">
        <v>433</v>
      </c>
      <c r="H145" s="166">
        <v>44134</v>
      </c>
      <c r="I145" s="166">
        <v>45275</v>
      </c>
      <c r="J145" s="298">
        <v>648580783.83000004</v>
      </c>
      <c r="K145" s="172">
        <v>1</v>
      </c>
      <c r="L145" s="171" t="s">
        <v>290</v>
      </c>
      <c r="M145" s="9" t="s">
        <v>283</v>
      </c>
    </row>
    <row r="146" spans="1:13" ht="90" x14ac:dyDescent="0.25">
      <c r="A146" s="5">
        <v>142</v>
      </c>
      <c r="B146" s="7" t="s">
        <v>50</v>
      </c>
      <c r="C146" s="8">
        <v>182</v>
      </c>
      <c r="D146" s="7" t="s">
        <v>189</v>
      </c>
      <c r="E146" s="8">
        <v>-0.57099999999999995</v>
      </c>
      <c r="F146" s="8">
        <v>6.1669999999999998</v>
      </c>
      <c r="G146" s="169" t="s">
        <v>433</v>
      </c>
      <c r="H146" s="166">
        <v>44134</v>
      </c>
      <c r="I146" s="166">
        <v>45275</v>
      </c>
      <c r="J146" s="298">
        <v>648580783.83000004</v>
      </c>
      <c r="K146" s="172">
        <v>1</v>
      </c>
      <c r="L146" s="171" t="s">
        <v>290</v>
      </c>
      <c r="M146" s="9" t="s">
        <v>283</v>
      </c>
    </row>
    <row r="147" spans="1:13" ht="90" x14ac:dyDescent="0.25">
      <c r="A147" s="6">
        <v>143</v>
      </c>
      <c r="B147" s="7" t="s">
        <v>50</v>
      </c>
      <c r="C147" s="8">
        <v>131</v>
      </c>
      <c r="D147" s="7" t="s">
        <v>190</v>
      </c>
      <c r="E147" s="8">
        <v>-0.57099999999999995</v>
      </c>
      <c r="F147" s="8">
        <v>6.1669999999999998</v>
      </c>
      <c r="G147" s="169" t="s">
        <v>433</v>
      </c>
      <c r="H147" s="166">
        <v>44134</v>
      </c>
      <c r="I147" s="166">
        <v>45275</v>
      </c>
      <c r="J147" s="298">
        <v>648580783.83000004</v>
      </c>
      <c r="K147" s="172">
        <v>1</v>
      </c>
      <c r="L147" s="171" t="s">
        <v>290</v>
      </c>
      <c r="M147" s="9" t="s">
        <v>283</v>
      </c>
    </row>
    <row r="148" spans="1:13" ht="90" x14ac:dyDescent="0.25">
      <c r="A148" s="6">
        <v>144</v>
      </c>
      <c r="B148" s="7" t="s">
        <v>50</v>
      </c>
      <c r="C148" s="8">
        <v>182</v>
      </c>
      <c r="D148" s="7" t="s">
        <v>191</v>
      </c>
      <c r="E148" s="8">
        <v>-0.57099999999999995</v>
      </c>
      <c r="F148" s="8">
        <v>1.748</v>
      </c>
      <c r="G148" s="169" t="s">
        <v>433</v>
      </c>
      <c r="H148" s="166">
        <v>44134</v>
      </c>
      <c r="I148" s="166">
        <v>45275</v>
      </c>
      <c r="J148" s="298">
        <v>648580783.83000004</v>
      </c>
      <c r="K148" s="172">
        <v>1</v>
      </c>
      <c r="L148" s="171" t="s">
        <v>290</v>
      </c>
      <c r="M148" s="9" t="s">
        <v>283</v>
      </c>
    </row>
    <row r="149" spans="1:13" s="262" customFormat="1" ht="90" x14ac:dyDescent="0.25">
      <c r="A149" s="235">
        <v>145</v>
      </c>
      <c r="B149" s="232" t="s">
        <v>50</v>
      </c>
      <c r="C149" s="233">
        <v>131</v>
      </c>
      <c r="D149" s="232" t="s">
        <v>192</v>
      </c>
      <c r="E149" s="233">
        <v>1.748</v>
      </c>
      <c r="F149" s="233">
        <v>2.3519999999999999</v>
      </c>
      <c r="G149" s="293" t="s">
        <v>433</v>
      </c>
      <c r="H149" s="173">
        <v>44134</v>
      </c>
      <c r="I149" s="173">
        <v>45275</v>
      </c>
      <c r="J149" s="298">
        <v>648580783.83000004</v>
      </c>
      <c r="K149" s="175">
        <v>1</v>
      </c>
      <c r="L149" s="294" t="s">
        <v>290</v>
      </c>
      <c r="M149" s="251" t="s">
        <v>283</v>
      </c>
    </row>
    <row r="150" spans="1:13" s="262" customFormat="1" ht="90" x14ac:dyDescent="0.25">
      <c r="A150" s="69">
        <v>146</v>
      </c>
      <c r="B150" s="232" t="s">
        <v>50</v>
      </c>
      <c r="C150" s="233">
        <v>182</v>
      </c>
      <c r="D150" s="232">
        <v>761.76300000000003</v>
      </c>
      <c r="E150" s="233">
        <v>0.312</v>
      </c>
      <c r="F150" s="233">
        <v>0.59199999999999997</v>
      </c>
      <c r="G150" s="293" t="s">
        <v>433</v>
      </c>
      <c r="H150" s="173">
        <v>44134</v>
      </c>
      <c r="I150" s="173">
        <v>45275</v>
      </c>
      <c r="J150" s="298">
        <v>648580783.83000004</v>
      </c>
      <c r="K150" s="175">
        <v>1</v>
      </c>
      <c r="L150" s="294" t="s">
        <v>290</v>
      </c>
      <c r="M150" s="251" t="s">
        <v>283</v>
      </c>
    </row>
    <row r="151" spans="1:13" s="262" customFormat="1" ht="90" x14ac:dyDescent="0.25">
      <c r="A151" s="69">
        <v>147</v>
      </c>
      <c r="B151" s="232" t="s">
        <v>50</v>
      </c>
      <c r="C151" s="233">
        <v>182</v>
      </c>
      <c r="D151" s="233">
        <v>771</v>
      </c>
      <c r="E151" s="233">
        <v>0.59199999999999997</v>
      </c>
      <c r="F151" s="233">
        <v>1.748</v>
      </c>
      <c r="G151" s="293" t="s">
        <v>433</v>
      </c>
      <c r="H151" s="173">
        <v>44134</v>
      </c>
      <c r="I151" s="173">
        <v>45275</v>
      </c>
      <c r="J151" s="298">
        <v>648580783.83000004</v>
      </c>
      <c r="K151" s="175">
        <v>1</v>
      </c>
      <c r="L151" s="294" t="s">
        <v>290</v>
      </c>
      <c r="M151" s="251" t="s">
        <v>283</v>
      </c>
    </row>
    <row r="152" spans="1:13" s="262" customFormat="1" ht="90" x14ac:dyDescent="0.25">
      <c r="A152" s="235">
        <v>148</v>
      </c>
      <c r="B152" s="232" t="s">
        <v>50</v>
      </c>
      <c r="C152" s="233">
        <v>182</v>
      </c>
      <c r="D152" s="233">
        <v>791</v>
      </c>
      <c r="E152" s="233">
        <v>0.10100000000000001</v>
      </c>
      <c r="F152" s="233">
        <v>0.312</v>
      </c>
      <c r="G152" s="293" t="s">
        <v>433</v>
      </c>
      <c r="H152" s="173">
        <v>44134</v>
      </c>
      <c r="I152" s="173">
        <v>45275</v>
      </c>
      <c r="J152" s="298">
        <v>648580783.83000004</v>
      </c>
      <c r="K152" s="175">
        <v>1</v>
      </c>
      <c r="L152" s="294" t="s">
        <v>290</v>
      </c>
      <c r="M152" s="251" t="s">
        <v>283</v>
      </c>
    </row>
    <row r="153" spans="1:13" s="262" customFormat="1" ht="90" x14ac:dyDescent="0.25">
      <c r="A153" s="69">
        <v>149</v>
      </c>
      <c r="B153" s="232" t="s">
        <v>50</v>
      </c>
      <c r="C153" s="233">
        <v>182</v>
      </c>
      <c r="D153" s="233">
        <v>5</v>
      </c>
      <c r="E153" s="246">
        <v>-0.57699999999999996</v>
      </c>
      <c r="F153" s="233">
        <v>0.10100000000000001</v>
      </c>
      <c r="G153" s="293" t="s">
        <v>433</v>
      </c>
      <c r="H153" s="173">
        <v>44134</v>
      </c>
      <c r="I153" s="173">
        <v>45275</v>
      </c>
      <c r="J153" s="298">
        <v>648580783.83000004</v>
      </c>
      <c r="K153" s="175">
        <v>1</v>
      </c>
      <c r="L153" s="294" t="s">
        <v>290</v>
      </c>
      <c r="M153" s="251" t="s">
        <v>283</v>
      </c>
    </row>
    <row r="154" spans="1:13" s="262" customFormat="1" ht="90" x14ac:dyDescent="0.25">
      <c r="A154" s="69">
        <v>150</v>
      </c>
      <c r="B154" s="232" t="s">
        <v>50</v>
      </c>
      <c r="C154" s="233">
        <v>131</v>
      </c>
      <c r="D154" s="233" t="s">
        <v>193</v>
      </c>
      <c r="E154" s="233">
        <v>33.53</v>
      </c>
      <c r="F154" s="233">
        <v>34.01</v>
      </c>
      <c r="G154" s="293" t="s">
        <v>433</v>
      </c>
      <c r="H154" s="173">
        <v>44134</v>
      </c>
      <c r="I154" s="173">
        <v>45275</v>
      </c>
      <c r="J154" s="298">
        <v>648580783.83000004</v>
      </c>
      <c r="K154" s="175">
        <v>1</v>
      </c>
      <c r="L154" s="294" t="s">
        <v>290</v>
      </c>
      <c r="M154" s="251" t="s">
        <v>283</v>
      </c>
    </row>
    <row r="155" spans="1:13" s="262" customFormat="1" ht="331.5" x14ac:dyDescent="0.25">
      <c r="A155" s="235">
        <v>151</v>
      </c>
      <c r="B155" s="232" t="s">
        <v>51</v>
      </c>
      <c r="C155" s="232">
        <v>139</v>
      </c>
      <c r="D155" s="232">
        <v>2</v>
      </c>
      <c r="E155" s="295">
        <v>25.556000000000001</v>
      </c>
      <c r="F155" s="295">
        <v>35.917999999999999</v>
      </c>
      <c r="G155" s="168" t="s">
        <v>434</v>
      </c>
      <c r="H155" s="173">
        <v>45233</v>
      </c>
      <c r="I155" s="173">
        <v>45507</v>
      </c>
      <c r="J155" s="174">
        <v>2561578.36</v>
      </c>
      <c r="K155" s="175">
        <v>0.08</v>
      </c>
      <c r="L155" s="168" t="s">
        <v>457</v>
      </c>
      <c r="M155" s="251" t="s">
        <v>283</v>
      </c>
    </row>
    <row r="156" spans="1:13" s="262" customFormat="1" ht="331.5" x14ac:dyDescent="0.25">
      <c r="A156" s="69">
        <v>152</v>
      </c>
      <c r="B156" s="232" t="s">
        <v>51</v>
      </c>
      <c r="C156" s="232">
        <v>139</v>
      </c>
      <c r="D156" s="232">
        <v>2</v>
      </c>
      <c r="E156" s="246">
        <v>34</v>
      </c>
      <c r="F156" s="246">
        <v>35.5</v>
      </c>
      <c r="G156" s="168" t="s">
        <v>435</v>
      </c>
      <c r="H156" s="168" t="s">
        <v>534</v>
      </c>
      <c r="I156" s="168" t="s">
        <v>534</v>
      </c>
      <c r="J156" s="174">
        <v>0</v>
      </c>
      <c r="K156" s="249">
        <v>0</v>
      </c>
      <c r="L156" s="168" t="s">
        <v>457</v>
      </c>
      <c r="M156" s="251" t="s">
        <v>283</v>
      </c>
    </row>
    <row r="157" spans="1:13" ht="331.5" x14ac:dyDescent="0.25">
      <c r="A157" s="6">
        <v>153</v>
      </c>
      <c r="B157" s="7" t="s">
        <v>51</v>
      </c>
      <c r="C157" s="7">
        <v>139</v>
      </c>
      <c r="D157" s="7">
        <v>1</v>
      </c>
      <c r="E157" s="16">
        <v>25.556000000000001</v>
      </c>
      <c r="F157" s="16">
        <v>35.917999999999999</v>
      </c>
      <c r="G157" s="168" t="s">
        <v>435</v>
      </c>
      <c r="H157" s="168" t="s">
        <v>534</v>
      </c>
      <c r="I157" s="168" t="s">
        <v>534</v>
      </c>
      <c r="J157" s="167">
        <v>0</v>
      </c>
      <c r="K157" s="164">
        <v>0</v>
      </c>
      <c r="L157" s="168" t="s">
        <v>457</v>
      </c>
      <c r="M157" s="9" t="s">
        <v>283</v>
      </c>
    </row>
    <row r="158" spans="1:13" ht="331.5" x14ac:dyDescent="0.25">
      <c r="A158" s="5">
        <v>154</v>
      </c>
      <c r="B158" s="7" t="s">
        <v>51</v>
      </c>
      <c r="C158" s="7">
        <v>148</v>
      </c>
      <c r="D158" s="7">
        <v>1</v>
      </c>
      <c r="E158" s="16">
        <v>0</v>
      </c>
      <c r="F158" s="16">
        <v>7.6210000000000004</v>
      </c>
      <c r="G158" s="168" t="s">
        <v>435</v>
      </c>
      <c r="H158" s="168" t="s">
        <v>534</v>
      </c>
      <c r="I158" s="168" t="s">
        <v>534</v>
      </c>
      <c r="J158" s="167">
        <v>0</v>
      </c>
      <c r="K158" s="164">
        <v>0</v>
      </c>
      <c r="L158" s="168" t="s">
        <v>457</v>
      </c>
      <c r="M158" s="9" t="s">
        <v>283</v>
      </c>
    </row>
    <row r="159" spans="1:13" ht="331.5" x14ac:dyDescent="0.25">
      <c r="A159" s="6">
        <v>155</v>
      </c>
      <c r="B159" s="7" t="s">
        <v>51</v>
      </c>
      <c r="C159" s="7">
        <v>139</v>
      </c>
      <c r="D159" s="7">
        <v>1</v>
      </c>
      <c r="E159" s="16">
        <v>35.25</v>
      </c>
      <c r="F159" s="16">
        <v>36.69</v>
      </c>
      <c r="G159" s="168" t="s">
        <v>435</v>
      </c>
      <c r="H159" s="168" t="s">
        <v>534</v>
      </c>
      <c r="I159" s="168" t="s">
        <v>534</v>
      </c>
      <c r="J159" s="167">
        <v>0</v>
      </c>
      <c r="K159" s="164">
        <v>0</v>
      </c>
      <c r="L159" s="168" t="s">
        <v>457</v>
      </c>
      <c r="M159" s="9" t="s">
        <v>283</v>
      </c>
    </row>
    <row r="160" spans="1:13" ht="331.5" x14ac:dyDescent="0.25">
      <c r="A160" s="6">
        <v>156</v>
      </c>
      <c r="B160" s="7" t="s">
        <v>51</v>
      </c>
      <c r="C160" s="7">
        <v>148</v>
      </c>
      <c r="D160" s="7">
        <v>3</v>
      </c>
      <c r="E160" s="16">
        <v>-0.63200000000000001</v>
      </c>
      <c r="F160" s="16">
        <v>2.75</v>
      </c>
      <c r="G160" s="168" t="s">
        <v>435</v>
      </c>
      <c r="H160" s="168" t="s">
        <v>534</v>
      </c>
      <c r="I160" s="168" t="s">
        <v>534</v>
      </c>
      <c r="J160" s="167">
        <v>0</v>
      </c>
      <c r="K160" s="164">
        <v>0</v>
      </c>
      <c r="L160" s="168" t="s">
        <v>457</v>
      </c>
      <c r="M160" s="9" t="s">
        <v>283</v>
      </c>
    </row>
    <row r="161" spans="1:13" s="3" customFormat="1" ht="105" x14ac:dyDescent="0.25">
      <c r="A161" s="5">
        <v>157</v>
      </c>
      <c r="B161" s="17" t="s">
        <v>52</v>
      </c>
      <c r="C161" s="8">
        <v>1</v>
      </c>
      <c r="D161" s="8">
        <v>1</v>
      </c>
      <c r="E161" s="8">
        <v>311.98500000000001</v>
      </c>
      <c r="F161" s="18">
        <v>312.2</v>
      </c>
      <c r="G161" s="168" t="s">
        <v>436</v>
      </c>
      <c r="H161" s="166">
        <v>45227</v>
      </c>
      <c r="I161" s="166">
        <v>45605</v>
      </c>
      <c r="J161" s="167">
        <v>299427.82</v>
      </c>
      <c r="K161" s="172">
        <v>0.5</v>
      </c>
      <c r="L161" s="168" t="s">
        <v>454</v>
      </c>
      <c r="M161" s="9" t="s">
        <v>283</v>
      </c>
    </row>
    <row r="162" spans="1:13" ht="105" x14ac:dyDescent="0.25">
      <c r="A162" s="6">
        <v>158</v>
      </c>
      <c r="B162" s="17" t="s">
        <v>52</v>
      </c>
      <c r="C162" s="8">
        <v>1</v>
      </c>
      <c r="D162" s="8">
        <v>1</v>
      </c>
      <c r="E162" s="18">
        <v>307.14999999999998</v>
      </c>
      <c r="F162" s="18">
        <v>307.64999999999998</v>
      </c>
      <c r="G162" s="176" t="s">
        <v>437</v>
      </c>
      <c r="H162" s="76">
        <v>45211</v>
      </c>
      <c r="I162" s="76">
        <v>45226</v>
      </c>
      <c r="J162" s="77">
        <v>871854.06</v>
      </c>
      <c r="K162" s="177">
        <v>1</v>
      </c>
      <c r="L162" s="178" t="s">
        <v>290</v>
      </c>
      <c r="M162" s="9" t="s">
        <v>283</v>
      </c>
    </row>
    <row r="163" spans="1:13" ht="105" x14ac:dyDescent="0.25">
      <c r="A163" s="6">
        <v>159</v>
      </c>
      <c r="B163" s="17" t="s">
        <v>52</v>
      </c>
      <c r="C163" s="8">
        <v>1</v>
      </c>
      <c r="D163" s="8">
        <v>1.2</v>
      </c>
      <c r="E163" s="8">
        <v>310.89299999999997</v>
      </c>
      <c r="F163" s="18">
        <v>312.2</v>
      </c>
      <c r="G163" s="179" t="s">
        <v>431</v>
      </c>
      <c r="H163" s="168" t="s">
        <v>534</v>
      </c>
      <c r="I163" s="168" t="s">
        <v>534</v>
      </c>
      <c r="J163" s="167">
        <v>0</v>
      </c>
      <c r="K163" s="164">
        <v>0</v>
      </c>
      <c r="L163" s="179" t="s">
        <v>455</v>
      </c>
      <c r="M163" s="9" t="s">
        <v>283</v>
      </c>
    </row>
    <row r="164" spans="1:13" ht="105" x14ac:dyDescent="0.25">
      <c r="A164" s="5">
        <v>160</v>
      </c>
      <c r="B164" s="17" t="s">
        <v>52</v>
      </c>
      <c r="C164" s="8">
        <v>1</v>
      </c>
      <c r="D164" s="8">
        <v>1.2</v>
      </c>
      <c r="E164" s="8">
        <v>310.89299999999997</v>
      </c>
      <c r="F164" s="18">
        <v>312.2</v>
      </c>
      <c r="G164" s="179" t="s">
        <v>431</v>
      </c>
      <c r="H164" s="168" t="s">
        <v>534</v>
      </c>
      <c r="I164" s="168" t="s">
        <v>534</v>
      </c>
      <c r="J164" s="167">
        <v>0</v>
      </c>
      <c r="K164" s="164">
        <v>0</v>
      </c>
      <c r="L164" s="179" t="s">
        <v>456</v>
      </c>
      <c r="M164" s="9" t="s">
        <v>283</v>
      </c>
    </row>
    <row r="165" spans="1:13" ht="105" x14ac:dyDescent="0.25">
      <c r="A165" s="6">
        <v>161</v>
      </c>
      <c r="B165" s="17" t="s">
        <v>52</v>
      </c>
      <c r="C165" s="8">
        <v>654</v>
      </c>
      <c r="D165" s="8">
        <v>1</v>
      </c>
      <c r="E165" s="18">
        <v>0.15</v>
      </c>
      <c r="F165" s="18">
        <v>1.29</v>
      </c>
      <c r="G165" s="179" t="s">
        <v>431</v>
      </c>
      <c r="H165" s="168" t="s">
        <v>534</v>
      </c>
      <c r="I165" s="168" t="s">
        <v>534</v>
      </c>
      <c r="J165" s="167">
        <v>0</v>
      </c>
      <c r="K165" s="164">
        <v>0</v>
      </c>
      <c r="L165" s="179" t="s">
        <v>456</v>
      </c>
      <c r="M165" s="9" t="s">
        <v>283</v>
      </c>
    </row>
    <row r="166" spans="1:13" s="3" customFormat="1" ht="105" x14ac:dyDescent="0.25">
      <c r="A166" s="6">
        <v>162</v>
      </c>
      <c r="B166" s="17" t="s">
        <v>52</v>
      </c>
      <c r="C166" s="8">
        <v>657</v>
      </c>
      <c r="D166" s="8">
        <v>1</v>
      </c>
      <c r="E166" s="18">
        <v>0.24299999999999999</v>
      </c>
      <c r="F166" s="18">
        <v>1.996</v>
      </c>
      <c r="G166" s="179" t="s">
        <v>431</v>
      </c>
      <c r="H166" s="168" t="s">
        <v>534</v>
      </c>
      <c r="I166" s="168" t="s">
        <v>534</v>
      </c>
      <c r="J166" s="167">
        <v>0</v>
      </c>
      <c r="K166" s="164">
        <v>0</v>
      </c>
      <c r="L166" s="179" t="s">
        <v>455</v>
      </c>
      <c r="M166" s="9" t="s">
        <v>283</v>
      </c>
    </row>
    <row r="167" spans="1:13" ht="105" x14ac:dyDescent="0.25">
      <c r="A167" s="5">
        <v>163</v>
      </c>
      <c r="B167" s="17" t="s">
        <v>52</v>
      </c>
      <c r="C167" s="8">
        <v>1</v>
      </c>
      <c r="D167" s="7" t="s">
        <v>194</v>
      </c>
      <c r="E167" s="18">
        <v>304.7</v>
      </c>
      <c r="F167" s="18">
        <v>307</v>
      </c>
      <c r="G167" s="179" t="s">
        <v>431</v>
      </c>
      <c r="H167" s="168" t="s">
        <v>534</v>
      </c>
      <c r="I167" s="168" t="s">
        <v>534</v>
      </c>
      <c r="J167" s="167">
        <v>0</v>
      </c>
      <c r="K167" s="164">
        <v>0</v>
      </c>
      <c r="L167" s="179" t="s">
        <v>455</v>
      </c>
      <c r="M167" s="9" t="s">
        <v>283</v>
      </c>
    </row>
    <row r="168" spans="1:13" ht="105" x14ac:dyDescent="0.25">
      <c r="A168" s="6">
        <v>164</v>
      </c>
      <c r="B168" s="17" t="s">
        <v>52</v>
      </c>
      <c r="C168" s="8">
        <v>1</v>
      </c>
      <c r="D168" s="7">
        <v>1</v>
      </c>
      <c r="E168" s="18">
        <v>304.8</v>
      </c>
      <c r="F168" s="18">
        <v>306.14999999999998</v>
      </c>
      <c r="G168" s="179" t="s">
        <v>431</v>
      </c>
      <c r="H168" s="168" t="s">
        <v>534</v>
      </c>
      <c r="I168" s="168" t="s">
        <v>534</v>
      </c>
      <c r="J168" s="167">
        <v>0</v>
      </c>
      <c r="K168" s="164">
        <v>0</v>
      </c>
      <c r="L168" s="179" t="s">
        <v>456</v>
      </c>
      <c r="M168" s="9" t="s">
        <v>283</v>
      </c>
    </row>
    <row r="169" spans="1:13" ht="105" x14ac:dyDescent="0.25">
      <c r="A169" s="6">
        <v>165</v>
      </c>
      <c r="B169" s="17" t="s">
        <v>52</v>
      </c>
      <c r="C169" s="8">
        <v>1</v>
      </c>
      <c r="D169" s="7">
        <v>2</v>
      </c>
      <c r="E169" s="18">
        <v>305.14999999999998</v>
      </c>
      <c r="F169" s="18">
        <v>306.10000000000002</v>
      </c>
      <c r="G169" s="179" t="s">
        <v>431</v>
      </c>
      <c r="H169" s="168" t="s">
        <v>534</v>
      </c>
      <c r="I169" s="168" t="s">
        <v>534</v>
      </c>
      <c r="J169" s="167">
        <v>0</v>
      </c>
      <c r="K169" s="164">
        <v>0</v>
      </c>
      <c r="L169" s="179" t="s">
        <v>456</v>
      </c>
      <c r="M169" s="9" t="s">
        <v>283</v>
      </c>
    </row>
    <row r="170" spans="1:13" ht="105" x14ac:dyDescent="0.25">
      <c r="A170" s="5">
        <v>166</v>
      </c>
      <c r="B170" s="17" t="s">
        <v>52</v>
      </c>
      <c r="C170" s="8">
        <v>1</v>
      </c>
      <c r="D170" s="7">
        <v>3</v>
      </c>
      <c r="E170" s="18">
        <v>305.3</v>
      </c>
      <c r="F170" s="18">
        <v>306.83999999999997</v>
      </c>
      <c r="G170" s="168" t="s">
        <v>438</v>
      </c>
      <c r="H170" s="166">
        <v>45211</v>
      </c>
      <c r="I170" s="166">
        <v>45270</v>
      </c>
      <c r="J170" s="167">
        <v>244375.13200000001</v>
      </c>
      <c r="K170" s="180">
        <v>0.1</v>
      </c>
      <c r="L170" s="168" t="s">
        <v>456</v>
      </c>
      <c r="M170" s="9" t="s">
        <v>283</v>
      </c>
    </row>
    <row r="171" spans="1:13" ht="105" x14ac:dyDescent="0.25">
      <c r="A171" s="6">
        <v>167</v>
      </c>
      <c r="B171" s="17" t="s">
        <v>52</v>
      </c>
      <c r="C171" s="8">
        <v>1</v>
      </c>
      <c r="D171" s="7">
        <v>6</v>
      </c>
      <c r="E171" s="18">
        <v>305.2</v>
      </c>
      <c r="F171" s="18">
        <v>306.10000000000002</v>
      </c>
      <c r="G171" s="168" t="s">
        <v>438</v>
      </c>
      <c r="H171" s="166">
        <v>45211</v>
      </c>
      <c r="I171" s="166">
        <v>45270</v>
      </c>
      <c r="J171" s="167">
        <v>141835.23200000002</v>
      </c>
      <c r="K171" s="180">
        <v>0.1</v>
      </c>
      <c r="L171" s="168" t="s">
        <v>439</v>
      </c>
      <c r="M171" s="9" t="s">
        <v>283</v>
      </c>
    </row>
    <row r="172" spans="1:13" ht="105" x14ac:dyDescent="0.25">
      <c r="A172" s="6">
        <v>168</v>
      </c>
      <c r="B172" s="17" t="s">
        <v>52</v>
      </c>
      <c r="C172" s="8">
        <v>1</v>
      </c>
      <c r="D172" s="7">
        <v>1</v>
      </c>
      <c r="E172" s="18">
        <v>300.81</v>
      </c>
      <c r="F172" s="18">
        <v>305.10000000000002</v>
      </c>
      <c r="G172" s="179" t="s">
        <v>431</v>
      </c>
      <c r="H172" s="168" t="s">
        <v>534</v>
      </c>
      <c r="I172" s="168" t="s">
        <v>534</v>
      </c>
      <c r="J172" s="167">
        <v>0</v>
      </c>
      <c r="K172" s="164">
        <v>0</v>
      </c>
      <c r="L172" s="179" t="s">
        <v>455</v>
      </c>
      <c r="M172" s="9" t="s">
        <v>283</v>
      </c>
    </row>
    <row r="173" spans="1:13" ht="120" x14ac:dyDescent="0.25">
      <c r="A173" s="5">
        <v>169</v>
      </c>
      <c r="B173" s="7" t="s">
        <v>53</v>
      </c>
      <c r="C173" s="7">
        <v>153</v>
      </c>
      <c r="D173" s="7">
        <v>10</v>
      </c>
      <c r="E173" s="16">
        <v>17.63</v>
      </c>
      <c r="F173" s="7">
        <v>19.657</v>
      </c>
      <c r="G173" s="181" t="s">
        <v>440</v>
      </c>
      <c r="H173" s="166">
        <v>44841</v>
      </c>
      <c r="I173" s="166">
        <v>44994</v>
      </c>
      <c r="J173" s="167">
        <v>6099</v>
      </c>
      <c r="K173" s="180">
        <v>1</v>
      </c>
      <c r="L173" s="217" t="s">
        <v>290</v>
      </c>
      <c r="M173" s="9" t="s">
        <v>283</v>
      </c>
    </row>
    <row r="174" spans="1:13" ht="120" x14ac:dyDescent="0.25">
      <c r="A174" s="6">
        <v>170</v>
      </c>
      <c r="B174" s="7" t="s">
        <v>54</v>
      </c>
      <c r="C174" s="7">
        <v>153</v>
      </c>
      <c r="D174" s="7">
        <v>8</v>
      </c>
      <c r="E174" s="16">
        <v>17.63</v>
      </c>
      <c r="F174" s="7">
        <v>19.657</v>
      </c>
      <c r="G174" s="181" t="s">
        <v>441</v>
      </c>
      <c r="H174" s="166">
        <v>44841</v>
      </c>
      <c r="I174" s="166">
        <v>44994</v>
      </c>
      <c r="J174" s="167">
        <v>6099</v>
      </c>
      <c r="K174" s="180">
        <v>1</v>
      </c>
      <c r="L174" s="217" t="s">
        <v>290</v>
      </c>
      <c r="M174" s="9" t="s">
        <v>283</v>
      </c>
    </row>
    <row r="175" spans="1:13" ht="120" x14ac:dyDescent="0.25">
      <c r="A175" s="6">
        <v>171</v>
      </c>
      <c r="B175" s="7" t="s">
        <v>54</v>
      </c>
      <c r="C175" s="7">
        <v>153</v>
      </c>
      <c r="D175" s="7">
        <v>8</v>
      </c>
      <c r="E175" s="16">
        <v>17.63</v>
      </c>
      <c r="F175" s="7">
        <v>19.657</v>
      </c>
      <c r="G175" s="181" t="s">
        <v>441</v>
      </c>
      <c r="H175" s="166">
        <v>44841</v>
      </c>
      <c r="I175" s="166">
        <v>44994</v>
      </c>
      <c r="J175" s="167">
        <v>6099</v>
      </c>
      <c r="K175" s="180">
        <v>1</v>
      </c>
      <c r="L175" s="217" t="s">
        <v>290</v>
      </c>
      <c r="M175" s="9" t="s">
        <v>283</v>
      </c>
    </row>
    <row r="176" spans="1:13" ht="120" x14ac:dyDescent="0.25">
      <c r="A176" s="5">
        <v>172</v>
      </c>
      <c r="B176" s="7" t="s">
        <v>54</v>
      </c>
      <c r="C176" s="7">
        <v>199</v>
      </c>
      <c r="D176" s="7">
        <v>1</v>
      </c>
      <c r="E176" s="16">
        <v>49.055</v>
      </c>
      <c r="F176" s="7">
        <v>57.101999999999997</v>
      </c>
      <c r="G176" s="181" t="s">
        <v>440</v>
      </c>
      <c r="H176" s="166">
        <v>44841</v>
      </c>
      <c r="I176" s="166">
        <v>44994</v>
      </c>
      <c r="J176" s="167">
        <v>6099</v>
      </c>
      <c r="K176" s="180">
        <v>1</v>
      </c>
      <c r="L176" s="217" t="s">
        <v>290</v>
      </c>
      <c r="M176" s="9" t="s">
        <v>283</v>
      </c>
    </row>
    <row r="177" spans="1:13" ht="120" x14ac:dyDescent="0.25">
      <c r="A177" s="6">
        <v>173</v>
      </c>
      <c r="B177" s="7" t="s">
        <v>54</v>
      </c>
      <c r="C177" s="7">
        <v>199</v>
      </c>
      <c r="D177" s="7">
        <v>1</v>
      </c>
      <c r="E177" s="16">
        <v>49.055</v>
      </c>
      <c r="F177" s="7">
        <v>57.101999999999997</v>
      </c>
      <c r="G177" s="181" t="s">
        <v>440</v>
      </c>
      <c r="H177" s="166">
        <v>44841</v>
      </c>
      <c r="I177" s="166">
        <v>44994</v>
      </c>
      <c r="J177" s="167">
        <v>6099</v>
      </c>
      <c r="K177" s="180">
        <v>1</v>
      </c>
      <c r="L177" s="217" t="s">
        <v>290</v>
      </c>
      <c r="M177" s="9" t="s">
        <v>283</v>
      </c>
    </row>
    <row r="178" spans="1:13" ht="120" x14ac:dyDescent="0.25">
      <c r="A178" s="6">
        <v>174</v>
      </c>
      <c r="B178" s="7" t="s">
        <v>54</v>
      </c>
      <c r="C178" s="7">
        <v>153</v>
      </c>
      <c r="D178" s="7">
        <v>2</v>
      </c>
      <c r="E178" s="19">
        <v>-8.3000000000000004E-2</v>
      </c>
      <c r="F178" s="7">
        <v>19.657</v>
      </c>
      <c r="G178" s="181" t="s">
        <v>442</v>
      </c>
      <c r="H178" s="166">
        <v>44841</v>
      </c>
      <c r="I178" s="166">
        <v>44994</v>
      </c>
      <c r="J178" s="167">
        <v>6099</v>
      </c>
      <c r="K178" s="180">
        <v>1</v>
      </c>
      <c r="L178" s="217" t="s">
        <v>290</v>
      </c>
      <c r="M178" s="9" t="s">
        <v>283</v>
      </c>
    </row>
    <row r="179" spans="1:13" ht="120" x14ac:dyDescent="0.25">
      <c r="A179" s="5">
        <v>175</v>
      </c>
      <c r="B179" s="7" t="s">
        <v>54</v>
      </c>
      <c r="C179" s="7">
        <v>153</v>
      </c>
      <c r="D179" s="7">
        <v>1</v>
      </c>
      <c r="E179" s="19">
        <v>-8.3000000000000004E-2</v>
      </c>
      <c r="F179" s="7">
        <v>19.657</v>
      </c>
      <c r="G179" s="181" t="s">
        <v>443</v>
      </c>
      <c r="H179" s="166">
        <v>44841</v>
      </c>
      <c r="I179" s="166">
        <v>44994</v>
      </c>
      <c r="J179" s="167">
        <v>6099</v>
      </c>
      <c r="K179" s="180">
        <v>1</v>
      </c>
      <c r="L179" s="217" t="s">
        <v>290</v>
      </c>
      <c r="M179" s="9" t="s">
        <v>283</v>
      </c>
    </row>
    <row r="180" spans="1:13" ht="120" x14ac:dyDescent="0.25">
      <c r="A180" s="6">
        <v>176</v>
      </c>
      <c r="B180" s="7" t="s">
        <v>54</v>
      </c>
      <c r="C180" s="7">
        <v>152</v>
      </c>
      <c r="D180" s="7">
        <v>1</v>
      </c>
      <c r="E180" s="19">
        <v>5.0179999999999998</v>
      </c>
      <c r="F180" s="7">
        <v>11.209</v>
      </c>
      <c r="G180" s="181" t="s">
        <v>443</v>
      </c>
      <c r="H180" s="166">
        <v>44841</v>
      </c>
      <c r="I180" s="166">
        <v>44994</v>
      </c>
      <c r="J180" s="167">
        <v>6099</v>
      </c>
      <c r="K180" s="180">
        <v>1</v>
      </c>
      <c r="L180" s="217" t="s">
        <v>290</v>
      </c>
      <c r="M180" s="9" t="s">
        <v>283</v>
      </c>
    </row>
    <row r="181" spans="1:13" ht="90" x14ac:dyDescent="0.25">
      <c r="A181" s="6">
        <v>177</v>
      </c>
      <c r="B181" s="7" t="s">
        <v>55</v>
      </c>
      <c r="C181" s="8">
        <v>135</v>
      </c>
      <c r="D181" s="7" t="s">
        <v>12</v>
      </c>
      <c r="E181" s="8">
        <v>-0.219</v>
      </c>
      <c r="F181" s="8">
        <v>4.7439999999999998</v>
      </c>
      <c r="G181" s="181" t="s">
        <v>444</v>
      </c>
      <c r="H181" s="166">
        <v>45239</v>
      </c>
      <c r="I181" s="166">
        <v>46760</v>
      </c>
      <c r="J181" s="167">
        <v>46058.722999999998</v>
      </c>
      <c r="K181" s="180">
        <v>0.1</v>
      </c>
      <c r="L181" s="182" t="s">
        <v>445</v>
      </c>
      <c r="M181" s="9" t="s">
        <v>283</v>
      </c>
    </row>
    <row r="182" spans="1:13" ht="120" x14ac:dyDescent="0.25">
      <c r="A182" s="5">
        <v>178</v>
      </c>
      <c r="B182" s="7" t="s">
        <v>55</v>
      </c>
      <c r="C182" s="8">
        <v>167</v>
      </c>
      <c r="D182" s="7" t="s">
        <v>7</v>
      </c>
      <c r="E182" s="8">
        <v>3.3860000000000001</v>
      </c>
      <c r="F182" s="8">
        <v>3.81</v>
      </c>
      <c r="G182" s="181" t="s">
        <v>446</v>
      </c>
      <c r="H182" s="166">
        <v>45239</v>
      </c>
      <c r="I182" s="166">
        <v>46760</v>
      </c>
      <c r="J182" s="167">
        <v>46058.722999999998</v>
      </c>
      <c r="K182" s="180">
        <v>0</v>
      </c>
      <c r="L182" s="182" t="s">
        <v>447</v>
      </c>
      <c r="M182" s="9" t="s">
        <v>283</v>
      </c>
    </row>
    <row r="183" spans="1:13" ht="409.5" x14ac:dyDescent="0.25">
      <c r="A183" s="6">
        <v>179</v>
      </c>
      <c r="B183" s="7" t="s">
        <v>56</v>
      </c>
      <c r="C183" s="8">
        <v>274</v>
      </c>
      <c r="D183" s="8">
        <v>1</v>
      </c>
      <c r="E183" s="8">
        <v>118.548</v>
      </c>
      <c r="F183" s="8">
        <v>118.84099999999999</v>
      </c>
      <c r="G183" s="181" t="s">
        <v>448</v>
      </c>
      <c r="H183" s="166">
        <v>44997</v>
      </c>
      <c r="I183" s="166">
        <v>45040</v>
      </c>
      <c r="J183" s="188">
        <v>9321.1</v>
      </c>
      <c r="K183" s="180">
        <v>1</v>
      </c>
      <c r="L183" s="217" t="s">
        <v>290</v>
      </c>
      <c r="M183" s="9" t="s">
        <v>283</v>
      </c>
    </row>
    <row r="184" spans="1:13" ht="409.5" x14ac:dyDescent="0.25">
      <c r="A184" s="6">
        <v>180</v>
      </c>
      <c r="B184" s="7" t="s">
        <v>56</v>
      </c>
      <c r="C184" s="8">
        <v>274</v>
      </c>
      <c r="D184" s="8">
        <v>2</v>
      </c>
      <c r="E184" s="8">
        <v>118.548</v>
      </c>
      <c r="F184" s="8">
        <v>118.84099999999999</v>
      </c>
      <c r="G184" s="181" t="s">
        <v>448</v>
      </c>
      <c r="H184" s="166">
        <v>44997</v>
      </c>
      <c r="I184" s="166">
        <v>45040</v>
      </c>
      <c r="J184" s="188">
        <v>9321.1</v>
      </c>
      <c r="K184" s="180">
        <v>1</v>
      </c>
      <c r="L184" s="217" t="s">
        <v>290</v>
      </c>
      <c r="M184" s="9" t="s">
        <v>283</v>
      </c>
    </row>
    <row r="185" spans="1:13" ht="75" x14ac:dyDescent="0.25">
      <c r="A185" s="5">
        <v>181</v>
      </c>
      <c r="B185" s="7" t="s">
        <v>56</v>
      </c>
      <c r="C185" s="8">
        <v>274</v>
      </c>
      <c r="D185" s="8">
        <v>2</v>
      </c>
      <c r="E185" s="8">
        <v>118.548</v>
      </c>
      <c r="F185" s="8">
        <v>118.84099999999999</v>
      </c>
      <c r="G185" s="181" t="s">
        <v>449</v>
      </c>
      <c r="H185" s="166">
        <v>45040</v>
      </c>
      <c r="I185" s="166">
        <v>45242</v>
      </c>
      <c r="J185" s="188">
        <v>72804.100000000006</v>
      </c>
      <c r="K185" s="180">
        <v>1</v>
      </c>
      <c r="L185" s="217" t="s">
        <v>290</v>
      </c>
      <c r="M185" s="9" t="s">
        <v>283</v>
      </c>
    </row>
    <row r="186" spans="1:13" ht="75" x14ac:dyDescent="0.25">
      <c r="A186" s="6">
        <v>182</v>
      </c>
      <c r="B186" s="7" t="s">
        <v>56</v>
      </c>
      <c r="C186" s="8">
        <v>274</v>
      </c>
      <c r="D186" s="8">
        <v>1</v>
      </c>
      <c r="E186" s="8">
        <v>118.548</v>
      </c>
      <c r="F186" s="8">
        <v>118.84099999999999</v>
      </c>
      <c r="G186" s="181" t="s">
        <v>450</v>
      </c>
      <c r="H186" s="166">
        <v>45242</v>
      </c>
      <c r="I186" s="166">
        <v>45257</v>
      </c>
      <c r="J186" s="188">
        <v>8798.9</v>
      </c>
      <c r="K186" s="180">
        <v>1</v>
      </c>
      <c r="L186" s="217" t="s">
        <v>290</v>
      </c>
      <c r="M186" s="9" t="s">
        <v>283</v>
      </c>
    </row>
    <row r="187" spans="1:13" ht="75" x14ac:dyDescent="0.25">
      <c r="A187" s="6">
        <v>183</v>
      </c>
      <c r="B187" s="7" t="s">
        <v>56</v>
      </c>
      <c r="C187" s="8">
        <v>274</v>
      </c>
      <c r="D187" s="8">
        <v>2</v>
      </c>
      <c r="E187" s="8">
        <v>118.548</v>
      </c>
      <c r="F187" s="8">
        <v>118.84099999999999</v>
      </c>
      <c r="G187" s="181" t="s">
        <v>450</v>
      </c>
      <c r="H187" s="166">
        <v>45242</v>
      </c>
      <c r="I187" s="166">
        <v>45257</v>
      </c>
      <c r="J187" s="188">
        <v>8798.9</v>
      </c>
      <c r="K187" s="180">
        <v>1</v>
      </c>
      <c r="L187" s="217" t="s">
        <v>290</v>
      </c>
      <c r="M187" s="9" t="s">
        <v>283</v>
      </c>
    </row>
    <row r="188" spans="1:13" ht="150" x14ac:dyDescent="0.25">
      <c r="A188" s="5">
        <v>184</v>
      </c>
      <c r="B188" s="7" t="s">
        <v>57</v>
      </c>
      <c r="C188" s="8">
        <v>286</v>
      </c>
      <c r="D188" s="8">
        <v>1</v>
      </c>
      <c r="E188" s="8">
        <v>2.5999999999999999E-2</v>
      </c>
      <c r="F188" s="8">
        <v>2.1339999999999999</v>
      </c>
      <c r="G188" s="181" t="s">
        <v>451</v>
      </c>
      <c r="H188" s="166">
        <v>44253</v>
      </c>
      <c r="I188" s="166">
        <v>45275</v>
      </c>
      <c r="J188" s="167">
        <v>39788.07</v>
      </c>
      <c r="K188" s="180">
        <v>1</v>
      </c>
      <c r="L188" s="217" t="s">
        <v>290</v>
      </c>
      <c r="M188" s="9" t="s">
        <v>283</v>
      </c>
    </row>
    <row r="189" spans="1:13" ht="150" x14ac:dyDescent="0.25">
      <c r="A189" s="6">
        <v>185</v>
      </c>
      <c r="B189" s="7" t="s">
        <v>57</v>
      </c>
      <c r="C189" s="8">
        <v>286</v>
      </c>
      <c r="D189" s="8">
        <v>2</v>
      </c>
      <c r="E189" s="8">
        <v>2.5999999999999999E-2</v>
      </c>
      <c r="F189" s="8">
        <v>2.1339999999999999</v>
      </c>
      <c r="G189" s="181" t="s">
        <v>451</v>
      </c>
      <c r="H189" s="166">
        <v>44253</v>
      </c>
      <c r="I189" s="166">
        <v>45275</v>
      </c>
      <c r="J189" s="167">
        <v>39788.07</v>
      </c>
      <c r="K189" s="180">
        <v>1</v>
      </c>
      <c r="L189" s="217" t="s">
        <v>290</v>
      </c>
      <c r="M189" s="9" t="s">
        <v>283</v>
      </c>
    </row>
    <row r="190" spans="1:13" ht="195" x14ac:dyDescent="0.25">
      <c r="A190" s="6">
        <v>186</v>
      </c>
      <c r="B190" s="7" t="s">
        <v>58</v>
      </c>
      <c r="C190" s="8">
        <v>131</v>
      </c>
      <c r="D190" s="7" t="s">
        <v>7</v>
      </c>
      <c r="E190" s="8">
        <v>103.352</v>
      </c>
      <c r="F190" s="8">
        <v>112.04600000000001</v>
      </c>
      <c r="G190" s="183" t="s">
        <v>452</v>
      </c>
      <c r="H190" s="184">
        <v>43725</v>
      </c>
      <c r="I190" s="184">
        <v>45351</v>
      </c>
      <c r="J190" s="299">
        <f>1347.85234365*1000</f>
        <v>1347852.3436499999</v>
      </c>
      <c r="K190" s="185">
        <v>0.99</v>
      </c>
      <c r="L190" s="182" t="s">
        <v>453</v>
      </c>
      <c r="M190" s="9" t="s">
        <v>283</v>
      </c>
    </row>
    <row r="191" spans="1:13" ht="195" x14ac:dyDescent="0.25">
      <c r="A191" s="5">
        <v>187</v>
      </c>
      <c r="B191" s="7" t="s">
        <v>58</v>
      </c>
      <c r="C191" s="8">
        <v>131</v>
      </c>
      <c r="D191" s="7" t="s">
        <v>12</v>
      </c>
      <c r="E191" s="8">
        <v>103.352</v>
      </c>
      <c r="F191" s="8">
        <v>112.04600000000001</v>
      </c>
      <c r="G191" s="183" t="s">
        <v>452</v>
      </c>
      <c r="H191" s="184">
        <v>43725</v>
      </c>
      <c r="I191" s="184">
        <v>45351</v>
      </c>
      <c r="J191" s="299">
        <f>1347.85234365*1000</f>
        <v>1347852.3436499999</v>
      </c>
      <c r="K191" s="185">
        <v>0.99</v>
      </c>
      <c r="L191" s="182" t="s">
        <v>453</v>
      </c>
      <c r="M191" s="9" t="s">
        <v>283</v>
      </c>
    </row>
    <row r="192" spans="1:13" ht="195" x14ac:dyDescent="0.25">
      <c r="A192" s="6">
        <v>188</v>
      </c>
      <c r="B192" s="7" t="s">
        <v>58</v>
      </c>
      <c r="C192" s="8">
        <v>131</v>
      </c>
      <c r="D192" s="7" t="s">
        <v>195</v>
      </c>
      <c r="E192" s="8">
        <v>112.04600000000001</v>
      </c>
      <c r="F192" s="8">
        <v>113.813</v>
      </c>
      <c r="G192" s="183" t="s">
        <v>452</v>
      </c>
      <c r="H192" s="184">
        <v>43725</v>
      </c>
      <c r="I192" s="184">
        <v>45351</v>
      </c>
      <c r="J192" s="299">
        <f t="shared" ref="J192:J213" si="0">1347.85234365*1000</f>
        <v>1347852.3436499999</v>
      </c>
      <c r="K192" s="185">
        <v>0.99</v>
      </c>
      <c r="L192" s="182" t="s">
        <v>453</v>
      </c>
      <c r="M192" s="9" t="s">
        <v>283</v>
      </c>
    </row>
    <row r="193" spans="1:13" ht="195" x14ac:dyDescent="0.25">
      <c r="A193" s="6">
        <v>189</v>
      </c>
      <c r="B193" s="7" t="s">
        <v>58</v>
      </c>
      <c r="C193" s="8">
        <v>131</v>
      </c>
      <c r="D193" s="7" t="s">
        <v>196</v>
      </c>
      <c r="E193" s="8">
        <v>112.04600000000001</v>
      </c>
      <c r="F193" s="8">
        <v>113.813</v>
      </c>
      <c r="G193" s="183" t="s">
        <v>452</v>
      </c>
      <c r="H193" s="184">
        <v>43725</v>
      </c>
      <c r="I193" s="184">
        <v>45351</v>
      </c>
      <c r="J193" s="299">
        <f t="shared" si="0"/>
        <v>1347852.3436499999</v>
      </c>
      <c r="K193" s="185">
        <v>0.99</v>
      </c>
      <c r="L193" s="182" t="s">
        <v>453</v>
      </c>
      <c r="M193" s="9" t="s">
        <v>283</v>
      </c>
    </row>
    <row r="194" spans="1:13" ht="195" x14ac:dyDescent="0.25">
      <c r="A194" s="5">
        <v>190</v>
      </c>
      <c r="B194" s="7" t="s">
        <v>58</v>
      </c>
      <c r="C194" s="8">
        <v>131</v>
      </c>
      <c r="D194" s="7" t="s">
        <v>7</v>
      </c>
      <c r="E194" s="8">
        <v>113.813</v>
      </c>
      <c r="F194" s="8">
        <v>122.71599999999999</v>
      </c>
      <c r="G194" s="183" t="s">
        <v>452</v>
      </c>
      <c r="H194" s="184">
        <v>43725</v>
      </c>
      <c r="I194" s="184">
        <v>45351</v>
      </c>
      <c r="J194" s="299">
        <f t="shared" si="0"/>
        <v>1347852.3436499999</v>
      </c>
      <c r="K194" s="185">
        <v>0.99</v>
      </c>
      <c r="L194" s="182" t="s">
        <v>453</v>
      </c>
      <c r="M194" s="9" t="s">
        <v>283</v>
      </c>
    </row>
    <row r="195" spans="1:13" ht="195" x14ac:dyDescent="0.25">
      <c r="A195" s="6">
        <v>191</v>
      </c>
      <c r="B195" s="7" t="s">
        <v>58</v>
      </c>
      <c r="C195" s="8">
        <v>131</v>
      </c>
      <c r="D195" s="7" t="s">
        <v>7</v>
      </c>
      <c r="E195" s="8">
        <v>113.813</v>
      </c>
      <c r="F195" s="8">
        <v>122.71599999999999</v>
      </c>
      <c r="G195" s="183" t="s">
        <v>452</v>
      </c>
      <c r="H195" s="184">
        <v>43725</v>
      </c>
      <c r="I195" s="184">
        <v>45351</v>
      </c>
      <c r="J195" s="299">
        <f t="shared" si="0"/>
        <v>1347852.3436499999</v>
      </c>
      <c r="K195" s="185">
        <v>0.99</v>
      </c>
      <c r="L195" s="182" t="s">
        <v>453</v>
      </c>
      <c r="M195" s="9" t="s">
        <v>283</v>
      </c>
    </row>
    <row r="196" spans="1:13" ht="195" x14ac:dyDescent="0.25">
      <c r="A196" s="6">
        <v>192</v>
      </c>
      <c r="B196" s="7" t="s">
        <v>58</v>
      </c>
      <c r="C196" s="8">
        <v>131</v>
      </c>
      <c r="D196" s="7" t="s">
        <v>12</v>
      </c>
      <c r="E196" s="8">
        <v>113.813</v>
      </c>
      <c r="F196" s="8">
        <v>122.71599999999999</v>
      </c>
      <c r="G196" s="183" t="s">
        <v>452</v>
      </c>
      <c r="H196" s="184">
        <v>43725</v>
      </c>
      <c r="I196" s="184">
        <v>45351</v>
      </c>
      <c r="J196" s="299">
        <f t="shared" si="0"/>
        <v>1347852.3436499999</v>
      </c>
      <c r="K196" s="185">
        <v>0.99</v>
      </c>
      <c r="L196" s="182" t="s">
        <v>453</v>
      </c>
      <c r="M196" s="9" t="s">
        <v>283</v>
      </c>
    </row>
    <row r="197" spans="1:13" ht="195" x14ac:dyDescent="0.25">
      <c r="A197" s="5">
        <v>193</v>
      </c>
      <c r="B197" s="7" t="s">
        <v>58</v>
      </c>
      <c r="C197" s="8">
        <v>131</v>
      </c>
      <c r="D197" s="7" t="s">
        <v>12</v>
      </c>
      <c r="E197" s="8">
        <v>113.813</v>
      </c>
      <c r="F197" s="8">
        <v>122.71599999999999</v>
      </c>
      <c r="G197" s="183" t="s">
        <v>452</v>
      </c>
      <c r="H197" s="184">
        <v>43725</v>
      </c>
      <c r="I197" s="184">
        <v>45351</v>
      </c>
      <c r="J197" s="299">
        <f t="shared" si="0"/>
        <v>1347852.3436499999</v>
      </c>
      <c r="K197" s="185">
        <v>0.99</v>
      </c>
      <c r="L197" s="182" t="s">
        <v>453</v>
      </c>
      <c r="M197" s="9" t="s">
        <v>283</v>
      </c>
    </row>
    <row r="198" spans="1:13" ht="195" x14ac:dyDescent="0.25">
      <c r="A198" s="6">
        <v>194</v>
      </c>
      <c r="B198" s="7" t="s">
        <v>58</v>
      </c>
      <c r="C198" s="8">
        <v>131</v>
      </c>
      <c r="D198" s="7" t="s">
        <v>197</v>
      </c>
      <c r="E198" s="8">
        <v>122.71599999999999</v>
      </c>
      <c r="F198" s="8">
        <v>125.33</v>
      </c>
      <c r="G198" s="183" t="s">
        <v>452</v>
      </c>
      <c r="H198" s="184">
        <v>43725</v>
      </c>
      <c r="I198" s="184">
        <v>45351</v>
      </c>
      <c r="J198" s="299">
        <f t="shared" si="0"/>
        <v>1347852.3436499999</v>
      </c>
      <c r="K198" s="185">
        <v>0.99</v>
      </c>
      <c r="L198" s="182" t="s">
        <v>453</v>
      </c>
      <c r="M198" s="9" t="s">
        <v>283</v>
      </c>
    </row>
    <row r="199" spans="1:13" ht="195" x14ac:dyDescent="0.25">
      <c r="A199" s="6">
        <v>195</v>
      </c>
      <c r="B199" s="7" t="s">
        <v>58</v>
      </c>
      <c r="C199" s="8">
        <v>131</v>
      </c>
      <c r="D199" s="7" t="s">
        <v>198</v>
      </c>
      <c r="E199" s="8">
        <v>122.71599999999999</v>
      </c>
      <c r="F199" s="8">
        <v>125.33</v>
      </c>
      <c r="G199" s="183" t="s">
        <v>452</v>
      </c>
      <c r="H199" s="184">
        <v>43725</v>
      </c>
      <c r="I199" s="184">
        <v>45351</v>
      </c>
      <c r="J199" s="299">
        <f t="shared" si="0"/>
        <v>1347852.3436499999</v>
      </c>
      <c r="K199" s="185">
        <v>0.99</v>
      </c>
      <c r="L199" s="182" t="s">
        <v>453</v>
      </c>
      <c r="M199" s="9" t="s">
        <v>283</v>
      </c>
    </row>
    <row r="200" spans="1:13" ht="195" x14ac:dyDescent="0.25">
      <c r="A200" s="5">
        <v>196</v>
      </c>
      <c r="B200" s="7" t="s">
        <v>58</v>
      </c>
      <c r="C200" s="8">
        <v>131</v>
      </c>
      <c r="D200" s="7" t="s">
        <v>199</v>
      </c>
      <c r="E200" s="8">
        <v>122.71599999999999</v>
      </c>
      <c r="F200" s="8">
        <v>125.33</v>
      </c>
      <c r="G200" s="183" t="s">
        <v>452</v>
      </c>
      <c r="H200" s="184">
        <v>43725</v>
      </c>
      <c r="I200" s="184">
        <v>45351</v>
      </c>
      <c r="J200" s="299">
        <f t="shared" si="0"/>
        <v>1347852.3436499999</v>
      </c>
      <c r="K200" s="185">
        <v>0.99</v>
      </c>
      <c r="L200" s="182" t="s">
        <v>453</v>
      </c>
      <c r="M200" s="9" t="s">
        <v>283</v>
      </c>
    </row>
    <row r="201" spans="1:13" ht="195" x14ac:dyDescent="0.25">
      <c r="A201" s="6">
        <v>197</v>
      </c>
      <c r="B201" s="7" t="s">
        <v>58</v>
      </c>
      <c r="C201" s="8">
        <v>131</v>
      </c>
      <c r="D201" s="7" t="s">
        <v>198</v>
      </c>
      <c r="E201" s="8">
        <v>122.71599999999999</v>
      </c>
      <c r="F201" s="8">
        <v>125.33</v>
      </c>
      <c r="G201" s="183" t="s">
        <v>452</v>
      </c>
      <c r="H201" s="184">
        <v>43725</v>
      </c>
      <c r="I201" s="184">
        <v>45351</v>
      </c>
      <c r="J201" s="299">
        <f t="shared" si="0"/>
        <v>1347852.3436499999</v>
      </c>
      <c r="K201" s="185">
        <v>0.99</v>
      </c>
      <c r="L201" s="182" t="s">
        <v>453</v>
      </c>
      <c r="M201" s="9" t="s">
        <v>283</v>
      </c>
    </row>
    <row r="202" spans="1:13" ht="195" x14ac:dyDescent="0.25">
      <c r="A202" s="6">
        <v>198</v>
      </c>
      <c r="B202" s="7" t="s">
        <v>58</v>
      </c>
      <c r="C202" s="8">
        <v>131</v>
      </c>
      <c r="D202" s="7" t="s">
        <v>200</v>
      </c>
      <c r="E202" s="8">
        <v>125.33</v>
      </c>
      <c r="F202" s="8">
        <v>134.755</v>
      </c>
      <c r="G202" s="183" t="s">
        <v>452</v>
      </c>
      <c r="H202" s="184">
        <v>43725</v>
      </c>
      <c r="I202" s="184">
        <v>45351</v>
      </c>
      <c r="J202" s="299">
        <f t="shared" si="0"/>
        <v>1347852.3436499999</v>
      </c>
      <c r="K202" s="185">
        <v>0.99</v>
      </c>
      <c r="L202" s="182" t="s">
        <v>453</v>
      </c>
      <c r="M202" s="9" t="s">
        <v>283</v>
      </c>
    </row>
    <row r="203" spans="1:13" ht="195" x14ac:dyDescent="0.25">
      <c r="A203" s="5">
        <v>199</v>
      </c>
      <c r="B203" s="7" t="s">
        <v>58</v>
      </c>
      <c r="C203" s="8">
        <v>131</v>
      </c>
      <c r="D203" s="7" t="s">
        <v>200</v>
      </c>
      <c r="E203" s="8">
        <v>125.33</v>
      </c>
      <c r="F203" s="8">
        <v>134.755</v>
      </c>
      <c r="G203" s="183" t="s">
        <v>452</v>
      </c>
      <c r="H203" s="184">
        <v>43725</v>
      </c>
      <c r="I203" s="184">
        <v>45351</v>
      </c>
      <c r="J203" s="299">
        <f t="shared" si="0"/>
        <v>1347852.3436499999</v>
      </c>
      <c r="K203" s="185">
        <v>0.99</v>
      </c>
      <c r="L203" s="182" t="s">
        <v>453</v>
      </c>
      <c r="M203" s="9" t="s">
        <v>283</v>
      </c>
    </row>
    <row r="204" spans="1:13" ht="195" x14ac:dyDescent="0.25">
      <c r="A204" s="6">
        <v>200</v>
      </c>
      <c r="B204" s="7" t="s">
        <v>58</v>
      </c>
      <c r="C204" s="8">
        <v>131</v>
      </c>
      <c r="D204" s="7" t="s">
        <v>201</v>
      </c>
      <c r="E204" s="8">
        <v>125.33</v>
      </c>
      <c r="F204" s="8">
        <v>134.755</v>
      </c>
      <c r="G204" s="183" t="s">
        <v>452</v>
      </c>
      <c r="H204" s="184">
        <v>43725</v>
      </c>
      <c r="I204" s="184">
        <v>45351</v>
      </c>
      <c r="J204" s="299">
        <f t="shared" si="0"/>
        <v>1347852.3436499999</v>
      </c>
      <c r="K204" s="185">
        <v>0.99</v>
      </c>
      <c r="L204" s="182" t="s">
        <v>453</v>
      </c>
      <c r="M204" s="9" t="s">
        <v>283</v>
      </c>
    </row>
    <row r="205" spans="1:13" ht="195" x14ac:dyDescent="0.25">
      <c r="A205" s="6">
        <v>201</v>
      </c>
      <c r="B205" s="7" t="s">
        <v>58</v>
      </c>
      <c r="C205" s="8">
        <v>131</v>
      </c>
      <c r="D205" s="7" t="s">
        <v>201</v>
      </c>
      <c r="E205" s="8">
        <v>125.33</v>
      </c>
      <c r="F205" s="8">
        <v>134.755</v>
      </c>
      <c r="G205" s="183" t="s">
        <v>452</v>
      </c>
      <c r="H205" s="184">
        <v>43725</v>
      </c>
      <c r="I205" s="184">
        <v>45351</v>
      </c>
      <c r="J205" s="299">
        <f t="shared" si="0"/>
        <v>1347852.3436499999</v>
      </c>
      <c r="K205" s="185">
        <v>0.99</v>
      </c>
      <c r="L205" s="182" t="s">
        <v>453</v>
      </c>
      <c r="M205" s="9" t="s">
        <v>283</v>
      </c>
    </row>
    <row r="206" spans="1:13" ht="195" x14ac:dyDescent="0.25">
      <c r="A206" s="5">
        <v>202</v>
      </c>
      <c r="B206" s="7" t="s">
        <v>58</v>
      </c>
      <c r="C206" s="8">
        <v>131</v>
      </c>
      <c r="D206" s="7" t="s">
        <v>18</v>
      </c>
      <c r="E206" s="8">
        <v>78.370999999999995</v>
      </c>
      <c r="F206" s="8">
        <v>80.599999999999994</v>
      </c>
      <c r="G206" s="183" t="s">
        <v>452</v>
      </c>
      <c r="H206" s="184">
        <v>43725</v>
      </c>
      <c r="I206" s="184">
        <v>45351</v>
      </c>
      <c r="J206" s="299">
        <f t="shared" si="0"/>
        <v>1347852.3436499999</v>
      </c>
      <c r="K206" s="185">
        <v>0.99</v>
      </c>
      <c r="L206" s="182" t="s">
        <v>453</v>
      </c>
      <c r="M206" s="9" t="s">
        <v>283</v>
      </c>
    </row>
    <row r="207" spans="1:13" ht="195" x14ac:dyDescent="0.25">
      <c r="A207" s="6">
        <v>203</v>
      </c>
      <c r="B207" s="7" t="s">
        <v>58</v>
      </c>
      <c r="C207" s="8">
        <v>131</v>
      </c>
      <c r="D207" s="7" t="s">
        <v>7</v>
      </c>
      <c r="E207" s="8">
        <v>80.599999999999994</v>
      </c>
      <c r="F207" s="8">
        <v>88.48</v>
      </c>
      <c r="G207" s="183" t="s">
        <v>452</v>
      </c>
      <c r="H207" s="184">
        <v>43725</v>
      </c>
      <c r="I207" s="184">
        <v>45351</v>
      </c>
      <c r="J207" s="299">
        <f t="shared" si="0"/>
        <v>1347852.3436499999</v>
      </c>
      <c r="K207" s="185">
        <v>0.99</v>
      </c>
      <c r="L207" s="182" t="s">
        <v>453</v>
      </c>
      <c r="M207" s="9" t="s">
        <v>283</v>
      </c>
    </row>
    <row r="208" spans="1:13" ht="195" x14ac:dyDescent="0.25">
      <c r="A208" s="6">
        <v>204</v>
      </c>
      <c r="B208" s="7" t="s">
        <v>58</v>
      </c>
      <c r="C208" s="8">
        <v>131</v>
      </c>
      <c r="D208" s="7" t="s">
        <v>12</v>
      </c>
      <c r="E208" s="8">
        <v>80.599999999999994</v>
      </c>
      <c r="F208" s="8">
        <v>88.48</v>
      </c>
      <c r="G208" s="183" t="s">
        <v>452</v>
      </c>
      <c r="H208" s="184">
        <v>43725</v>
      </c>
      <c r="I208" s="184">
        <v>45351</v>
      </c>
      <c r="J208" s="299">
        <f t="shared" si="0"/>
        <v>1347852.3436499999</v>
      </c>
      <c r="K208" s="185">
        <v>0.99</v>
      </c>
      <c r="L208" s="182" t="s">
        <v>453</v>
      </c>
      <c r="M208" s="9" t="s">
        <v>283</v>
      </c>
    </row>
    <row r="209" spans="1:13" ht="195" x14ac:dyDescent="0.25">
      <c r="A209" s="5">
        <v>205</v>
      </c>
      <c r="B209" s="7" t="s">
        <v>58</v>
      </c>
      <c r="C209" s="8">
        <v>131</v>
      </c>
      <c r="D209" s="7" t="s">
        <v>202</v>
      </c>
      <c r="E209" s="8">
        <v>88.48</v>
      </c>
      <c r="F209" s="8">
        <v>90.61</v>
      </c>
      <c r="G209" s="183" t="s">
        <v>452</v>
      </c>
      <c r="H209" s="184">
        <v>43725</v>
      </c>
      <c r="I209" s="184">
        <v>45351</v>
      </c>
      <c r="J209" s="299">
        <f t="shared" si="0"/>
        <v>1347852.3436499999</v>
      </c>
      <c r="K209" s="185">
        <v>0.99</v>
      </c>
      <c r="L209" s="182" t="s">
        <v>453</v>
      </c>
      <c r="M209" s="9" t="s">
        <v>283</v>
      </c>
    </row>
    <row r="210" spans="1:13" ht="195" x14ac:dyDescent="0.25">
      <c r="A210" s="6">
        <v>206</v>
      </c>
      <c r="B210" s="7" t="s">
        <v>58</v>
      </c>
      <c r="C210" s="8">
        <v>131</v>
      </c>
      <c r="D210" s="7" t="s">
        <v>195</v>
      </c>
      <c r="E210" s="8">
        <v>88.48</v>
      </c>
      <c r="F210" s="8">
        <v>90.61</v>
      </c>
      <c r="G210" s="183" t="s">
        <v>452</v>
      </c>
      <c r="H210" s="184">
        <v>43725</v>
      </c>
      <c r="I210" s="184">
        <v>45351</v>
      </c>
      <c r="J210" s="299">
        <f t="shared" si="0"/>
        <v>1347852.3436499999</v>
      </c>
      <c r="K210" s="185">
        <v>0.99</v>
      </c>
      <c r="L210" s="182" t="s">
        <v>453</v>
      </c>
      <c r="M210" s="9" t="s">
        <v>283</v>
      </c>
    </row>
    <row r="211" spans="1:13" ht="195" x14ac:dyDescent="0.25">
      <c r="A211" s="6">
        <v>207</v>
      </c>
      <c r="B211" s="7" t="s">
        <v>58</v>
      </c>
      <c r="C211" s="8">
        <v>131</v>
      </c>
      <c r="D211" s="7" t="s">
        <v>9</v>
      </c>
      <c r="E211" s="8">
        <v>90.61</v>
      </c>
      <c r="F211" s="8">
        <v>100.233</v>
      </c>
      <c r="G211" s="183" t="s">
        <v>452</v>
      </c>
      <c r="H211" s="184">
        <v>43725</v>
      </c>
      <c r="I211" s="184">
        <v>45351</v>
      </c>
      <c r="J211" s="299">
        <f t="shared" si="0"/>
        <v>1347852.3436499999</v>
      </c>
      <c r="K211" s="185">
        <v>0.99</v>
      </c>
      <c r="L211" s="182" t="s">
        <v>453</v>
      </c>
      <c r="M211" s="9" t="s">
        <v>283</v>
      </c>
    </row>
    <row r="212" spans="1:13" ht="195" x14ac:dyDescent="0.25">
      <c r="A212" s="5">
        <v>208</v>
      </c>
      <c r="B212" s="7" t="s">
        <v>58</v>
      </c>
      <c r="C212" s="8">
        <v>146</v>
      </c>
      <c r="D212" s="7" t="s">
        <v>7</v>
      </c>
      <c r="E212" s="8">
        <v>40.875</v>
      </c>
      <c r="F212" s="8">
        <v>46.935000000000002</v>
      </c>
      <c r="G212" s="183" t="s">
        <v>452</v>
      </c>
      <c r="H212" s="184">
        <v>43725</v>
      </c>
      <c r="I212" s="184">
        <v>45351</v>
      </c>
      <c r="J212" s="299">
        <f t="shared" si="0"/>
        <v>1347852.3436499999</v>
      </c>
      <c r="K212" s="185">
        <v>0.99</v>
      </c>
      <c r="L212" s="182" t="s">
        <v>453</v>
      </c>
      <c r="M212" s="9" t="s">
        <v>283</v>
      </c>
    </row>
    <row r="213" spans="1:13" ht="195" x14ac:dyDescent="0.25">
      <c r="A213" s="6">
        <v>209</v>
      </c>
      <c r="B213" s="7" t="s">
        <v>58</v>
      </c>
      <c r="C213" s="8">
        <v>146</v>
      </c>
      <c r="D213" s="7" t="s">
        <v>7</v>
      </c>
      <c r="E213" s="8">
        <v>40.875</v>
      </c>
      <c r="F213" s="8">
        <v>46.935000000000002</v>
      </c>
      <c r="G213" s="183" t="s">
        <v>452</v>
      </c>
      <c r="H213" s="184">
        <v>43725</v>
      </c>
      <c r="I213" s="184">
        <v>45351</v>
      </c>
      <c r="J213" s="299">
        <f t="shared" si="0"/>
        <v>1347852.3436499999</v>
      </c>
      <c r="K213" s="185">
        <v>0.99</v>
      </c>
      <c r="L213" s="182" t="s">
        <v>453</v>
      </c>
      <c r="M213" s="9" t="s">
        <v>283</v>
      </c>
    </row>
    <row r="214" spans="1:13" ht="195" x14ac:dyDescent="0.25">
      <c r="A214" s="6">
        <v>210</v>
      </c>
      <c r="B214" s="7" t="s">
        <v>59</v>
      </c>
      <c r="C214" s="8">
        <v>3</v>
      </c>
      <c r="D214" s="8">
        <v>1</v>
      </c>
      <c r="E214" s="8">
        <v>121.3</v>
      </c>
      <c r="F214" s="8">
        <v>124.4</v>
      </c>
      <c r="G214" s="195" t="s">
        <v>469</v>
      </c>
      <c r="H214" s="196">
        <v>44238</v>
      </c>
      <c r="I214" s="196">
        <v>44844</v>
      </c>
      <c r="J214" s="336" t="s">
        <v>472</v>
      </c>
      <c r="K214" s="197">
        <v>1</v>
      </c>
      <c r="L214" s="218" t="s">
        <v>290</v>
      </c>
      <c r="M214" s="20" t="s">
        <v>284</v>
      </c>
    </row>
    <row r="215" spans="1:13" ht="195" x14ac:dyDescent="0.25">
      <c r="A215" s="5">
        <v>211</v>
      </c>
      <c r="B215" s="7" t="s">
        <v>59</v>
      </c>
      <c r="C215" s="8">
        <v>3</v>
      </c>
      <c r="D215" s="8">
        <v>1</v>
      </c>
      <c r="E215" s="8">
        <v>120.6</v>
      </c>
      <c r="F215" s="8">
        <v>120.6</v>
      </c>
      <c r="G215" s="195" t="s">
        <v>469</v>
      </c>
      <c r="H215" s="196">
        <v>44238</v>
      </c>
      <c r="I215" s="196">
        <v>44844</v>
      </c>
      <c r="J215" s="337"/>
      <c r="K215" s="197">
        <v>1</v>
      </c>
      <c r="L215" s="218" t="s">
        <v>290</v>
      </c>
      <c r="M215" s="20" t="s">
        <v>284</v>
      </c>
    </row>
    <row r="216" spans="1:13" ht="195" x14ac:dyDescent="0.25">
      <c r="A216" s="6">
        <v>212</v>
      </c>
      <c r="B216" s="7" t="s">
        <v>59</v>
      </c>
      <c r="C216" s="8">
        <v>3</v>
      </c>
      <c r="D216" s="7" t="s">
        <v>203</v>
      </c>
      <c r="E216" s="8">
        <v>120.4</v>
      </c>
      <c r="F216" s="8">
        <v>130.69999999999999</v>
      </c>
      <c r="G216" s="195" t="s">
        <v>470</v>
      </c>
      <c r="H216" s="196">
        <v>43999</v>
      </c>
      <c r="I216" s="196">
        <v>45032</v>
      </c>
      <c r="J216" s="337"/>
      <c r="K216" s="197">
        <v>1</v>
      </c>
      <c r="L216" s="218" t="s">
        <v>290</v>
      </c>
      <c r="M216" s="20" t="s">
        <v>284</v>
      </c>
    </row>
    <row r="217" spans="1:13" ht="195" x14ac:dyDescent="0.25">
      <c r="A217" s="6">
        <v>213</v>
      </c>
      <c r="B217" s="7" t="s">
        <v>59</v>
      </c>
      <c r="C217" s="8">
        <v>3</v>
      </c>
      <c r="D217" s="8">
        <v>1</v>
      </c>
      <c r="E217" s="8">
        <v>128.84</v>
      </c>
      <c r="F217" s="8">
        <v>138.78</v>
      </c>
      <c r="G217" s="195" t="s">
        <v>471</v>
      </c>
      <c r="H217" s="196">
        <v>44854</v>
      </c>
      <c r="I217" s="196">
        <v>44938</v>
      </c>
      <c r="J217" s="337"/>
      <c r="K217" s="197">
        <v>1</v>
      </c>
      <c r="L217" s="218" t="s">
        <v>290</v>
      </c>
      <c r="M217" s="20" t="s">
        <v>284</v>
      </c>
    </row>
    <row r="218" spans="1:13" ht="195" x14ac:dyDescent="0.25">
      <c r="A218" s="5">
        <v>214</v>
      </c>
      <c r="B218" s="7" t="s">
        <v>59</v>
      </c>
      <c r="C218" s="8">
        <v>18</v>
      </c>
      <c r="D218" s="8">
        <v>2</v>
      </c>
      <c r="E218" s="8">
        <v>2.94</v>
      </c>
      <c r="F218" s="8">
        <v>13.657999999999999</v>
      </c>
      <c r="G218" s="195" t="s">
        <v>471</v>
      </c>
      <c r="H218" s="196">
        <v>44854</v>
      </c>
      <c r="I218" s="196">
        <v>44938</v>
      </c>
      <c r="J218" s="338"/>
      <c r="K218" s="197">
        <v>1</v>
      </c>
      <c r="L218" s="218" t="s">
        <v>290</v>
      </c>
      <c r="M218" s="20" t="s">
        <v>284</v>
      </c>
    </row>
    <row r="219" spans="1:13" ht="75" x14ac:dyDescent="0.25">
      <c r="A219" s="6">
        <v>215</v>
      </c>
      <c r="B219" s="7" t="s">
        <v>60</v>
      </c>
      <c r="C219" s="8">
        <v>3</v>
      </c>
      <c r="D219" s="8">
        <v>2</v>
      </c>
      <c r="E219" s="21">
        <v>28.015000000000001</v>
      </c>
      <c r="F219" s="21">
        <v>30.196000000000002</v>
      </c>
      <c r="G219" s="195" t="s">
        <v>473</v>
      </c>
      <c r="H219" s="196">
        <v>44662</v>
      </c>
      <c r="I219" s="196">
        <v>45291</v>
      </c>
      <c r="J219" s="198">
        <v>7320000</v>
      </c>
      <c r="K219" s="197">
        <v>0.97340000000000004</v>
      </c>
      <c r="L219" s="199" t="s">
        <v>474</v>
      </c>
      <c r="M219" s="20" t="s">
        <v>284</v>
      </c>
    </row>
    <row r="220" spans="1:13" ht="75" x14ac:dyDescent="0.25">
      <c r="A220" s="6">
        <v>216</v>
      </c>
      <c r="B220" s="7" t="s">
        <v>60</v>
      </c>
      <c r="C220" s="8">
        <v>3</v>
      </c>
      <c r="D220" s="8">
        <v>2</v>
      </c>
      <c r="E220" s="21">
        <v>14.147</v>
      </c>
      <c r="F220" s="21">
        <v>30.196000000000002</v>
      </c>
      <c r="G220" s="195" t="s">
        <v>431</v>
      </c>
      <c r="H220" s="195" t="s">
        <v>499</v>
      </c>
      <c r="I220" s="195" t="s">
        <v>499</v>
      </c>
      <c r="J220" s="198">
        <v>0</v>
      </c>
      <c r="K220" s="197">
        <v>0</v>
      </c>
      <c r="L220" s="199" t="s">
        <v>475</v>
      </c>
      <c r="M220" s="20" t="s">
        <v>284</v>
      </c>
    </row>
    <row r="221" spans="1:13" ht="75" x14ac:dyDescent="0.25">
      <c r="A221" s="5">
        <v>217</v>
      </c>
      <c r="B221" s="7" t="s">
        <v>60</v>
      </c>
      <c r="C221" s="8">
        <v>3</v>
      </c>
      <c r="D221" s="8">
        <v>2</v>
      </c>
      <c r="E221" s="21">
        <v>28.015000000000001</v>
      </c>
      <c r="F221" s="21">
        <v>30.196000000000002</v>
      </c>
      <c r="G221" s="195" t="s">
        <v>473</v>
      </c>
      <c r="H221" s="196">
        <v>44662</v>
      </c>
      <c r="I221" s="196">
        <v>45291</v>
      </c>
      <c r="J221" s="198">
        <v>7320000</v>
      </c>
      <c r="K221" s="197">
        <v>0.97340000000000004</v>
      </c>
      <c r="L221" s="199" t="s">
        <v>474</v>
      </c>
      <c r="M221" s="20" t="s">
        <v>284</v>
      </c>
    </row>
    <row r="222" spans="1:13" ht="75" x14ac:dyDescent="0.25">
      <c r="A222" s="6">
        <v>218</v>
      </c>
      <c r="B222" s="7" t="s">
        <v>60</v>
      </c>
      <c r="C222" s="8">
        <v>3</v>
      </c>
      <c r="D222" s="8">
        <v>2</v>
      </c>
      <c r="E222" s="21">
        <v>14.147</v>
      </c>
      <c r="F222" s="21">
        <v>30.196000000000002</v>
      </c>
      <c r="G222" s="195" t="s">
        <v>431</v>
      </c>
      <c r="H222" s="195" t="s">
        <v>499</v>
      </c>
      <c r="I222" s="195" t="s">
        <v>499</v>
      </c>
      <c r="J222" s="198">
        <v>0</v>
      </c>
      <c r="K222" s="197">
        <v>0</v>
      </c>
      <c r="L222" s="199" t="s">
        <v>475</v>
      </c>
      <c r="M222" s="20" t="s">
        <v>284</v>
      </c>
    </row>
    <row r="223" spans="1:13" ht="75" x14ac:dyDescent="0.25">
      <c r="A223" s="6">
        <v>219</v>
      </c>
      <c r="B223" s="7" t="s">
        <v>60</v>
      </c>
      <c r="C223" s="8">
        <v>3</v>
      </c>
      <c r="D223" s="17" t="s">
        <v>204</v>
      </c>
      <c r="E223" s="21">
        <v>53.515000000000001</v>
      </c>
      <c r="F223" s="21">
        <v>55.478000000000002</v>
      </c>
      <c r="G223" s="195" t="s">
        <v>476</v>
      </c>
      <c r="H223" s="196">
        <v>44559</v>
      </c>
      <c r="I223" s="196">
        <v>45291</v>
      </c>
      <c r="J223" s="198">
        <v>8402290</v>
      </c>
      <c r="K223" s="197">
        <v>1</v>
      </c>
      <c r="L223" s="199" t="s">
        <v>290</v>
      </c>
      <c r="M223" s="20" t="s">
        <v>284</v>
      </c>
    </row>
    <row r="224" spans="1:13" ht="75" x14ac:dyDescent="0.25">
      <c r="A224" s="5">
        <v>220</v>
      </c>
      <c r="B224" s="7" t="s">
        <v>60</v>
      </c>
      <c r="C224" s="8">
        <v>3</v>
      </c>
      <c r="D224" s="8" t="s">
        <v>9</v>
      </c>
      <c r="E224" s="21">
        <v>41.33</v>
      </c>
      <c r="F224" s="21">
        <v>55.478000000000002</v>
      </c>
      <c r="G224" s="195" t="s">
        <v>477</v>
      </c>
      <c r="H224" s="196">
        <v>44559</v>
      </c>
      <c r="I224" s="196">
        <v>45291</v>
      </c>
      <c r="J224" s="198">
        <v>7820000</v>
      </c>
      <c r="K224" s="197">
        <v>1</v>
      </c>
      <c r="L224" s="199" t="s">
        <v>290</v>
      </c>
      <c r="M224" s="20" t="s">
        <v>284</v>
      </c>
    </row>
    <row r="225" spans="1:13" ht="75" x14ac:dyDescent="0.25">
      <c r="A225" s="6">
        <v>221</v>
      </c>
      <c r="B225" s="7" t="s">
        <v>60</v>
      </c>
      <c r="C225" s="8">
        <v>3</v>
      </c>
      <c r="D225" s="17" t="s">
        <v>205</v>
      </c>
      <c r="E225" s="21">
        <v>41.33</v>
      </c>
      <c r="F225" s="21">
        <v>43.4</v>
      </c>
      <c r="G225" s="195" t="s">
        <v>478</v>
      </c>
      <c r="H225" s="196">
        <v>44662</v>
      </c>
      <c r="I225" s="196">
        <v>45291</v>
      </c>
      <c r="J225" s="198">
        <v>9012000</v>
      </c>
      <c r="K225" s="197">
        <v>1</v>
      </c>
      <c r="L225" s="199" t="s">
        <v>290</v>
      </c>
      <c r="M225" s="20" t="s">
        <v>284</v>
      </c>
    </row>
    <row r="226" spans="1:13" ht="75" x14ac:dyDescent="0.25">
      <c r="A226" s="6">
        <v>222</v>
      </c>
      <c r="B226" s="7" t="s">
        <v>60</v>
      </c>
      <c r="C226" s="8">
        <v>3</v>
      </c>
      <c r="D226" s="8" t="s">
        <v>9</v>
      </c>
      <c r="E226" s="21">
        <v>28.015000000000001</v>
      </c>
      <c r="F226" s="21">
        <v>43.4</v>
      </c>
      <c r="G226" s="195" t="s">
        <v>479</v>
      </c>
      <c r="H226" s="196">
        <v>44559</v>
      </c>
      <c r="I226" s="196">
        <v>45291</v>
      </c>
      <c r="J226" s="198">
        <v>7125000</v>
      </c>
      <c r="K226" s="197">
        <v>1</v>
      </c>
      <c r="L226" s="199" t="s">
        <v>290</v>
      </c>
      <c r="M226" s="20" t="s">
        <v>284</v>
      </c>
    </row>
    <row r="227" spans="1:13" ht="225" x14ac:dyDescent="0.25">
      <c r="A227" s="5">
        <v>223</v>
      </c>
      <c r="B227" s="7" t="s">
        <v>61</v>
      </c>
      <c r="C227" s="8">
        <v>15</v>
      </c>
      <c r="D227" s="8">
        <v>2</v>
      </c>
      <c r="E227" s="8">
        <v>64.25</v>
      </c>
      <c r="F227" s="8">
        <v>66.662000000000006</v>
      </c>
      <c r="G227" s="214" t="s">
        <v>480</v>
      </c>
      <c r="H227" s="220">
        <v>45310</v>
      </c>
      <c r="I227" s="220">
        <v>45336</v>
      </c>
      <c r="J227" s="212">
        <v>0</v>
      </c>
      <c r="K227" s="213">
        <v>0</v>
      </c>
      <c r="L227" s="214" t="s">
        <v>481</v>
      </c>
      <c r="M227" s="20" t="s">
        <v>284</v>
      </c>
    </row>
    <row r="228" spans="1:13" ht="135" x14ac:dyDescent="0.25">
      <c r="A228" s="6">
        <v>224</v>
      </c>
      <c r="B228" s="7" t="s">
        <v>61</v>
      </c>
      <c r="C228" s="8">
        <v>15</v>
      </c>
      <c r="D228" s="8">
        <v>1</v>
      </c>
      <c r="E228" s="7">
        <v>64.375</v>
      </c>
      <c r="F228" s="7">
        <v>66.73</v>
      </c>
      <c r="G228" s="214" t="s">
        <v>482</v>
      </c>
      <c r="H228" s="220">
        <v>45505</v>
      </c>
      <c r="I228" s="220">
        <v>45535</v>
      </c>
      <c r="J228" s="212">
        <v>0</v>
      </c>
      <c r="K228" s="213">
        <v>0</v>
      </c>
      <c r="L228" s="219" t="s">
        <v>483</v>
      </c>
      <c r="M228" s="20" t="s">
        <v>284</v>
      </c>
    </row>
    <row r="229" spans="1:13" ht="195" x14ac:dyDescent="0.25">
      <c r="A229" s="6">
        <v>225</v>
      </c>
      <c r="B229" s="7" t="s">
        <v>62</v>
      </c>
      <c r="C229" s="8">
        <v>351</v>
      </c>
      <c r="D229" s="8">
        <v>1</v>
      </c>
      <c r="E229" s="8">
        <v>193.78</v>
      </c>
      <c r="F229" s="8">
        <v>193.98</v>
      </c>
      <c r="G229" s="195" t="s">
        <v>484</v>
      </c>
      <c r="H229" s="196">
        <v>45127</v>
      </c>
      <c r="I229" s="196">
        <v>45473</v>
      </c>
      <c r="J229" s="198">
        <v>2245316.7800000003</v>
      </c>
      <c r="K229" s="197">
        <v>0.89</v>
      </c>
      <c r="L229" s="199" t="s">
        <v>485</v>
      </c>
      <c r="M229" s="20" t="s">
        <v>284</v>
      </c>
    </row>
    <row r="230" spans="1:13" ht="195" x14ac:dyDescent="0.25">
      <c r="A230" s="5">
        <v>226</v>
      </c>
      <c r="B230" s="7" t="s">
        <v>63</v>
      </c>
      <c r="C230" s="8">
        <v>351</v>
      </c>
      <c r="D230" s="8">
        <v>2</v>
      </c>
      <c r="E230" s="8">
        <v>193.78</v>
      </c>
      <c r="F230" s="8">
        <v>193.98</v>
      </c>
      <c r="G230" s="195" t="s">
        <v>484</v>
      </c>
      <c r="H230" s="196">
        <v>45127</v>
      </c>
      <c r="I230" s="196">
        <v>45473</v>
      </c>
      <c r="J230" s="198">
        <v>2245316.7800000003</v>
      </c>
      <c r="K230" s="197">
        <v>0.89</v>
      </c>
      <c r="L230" s="199" t="s">
        <v>485</v>
      </c>
      <c r="M230" s="20" t="s">
        <v>284</v>
      </c>
    </row>
    <row r="231" spans="1:13" ht="195" x14ac:dyDescent="0.25">
      <c r="A231" s="6">
        <v>227</v>
      </c>
      <c r="B231" s="7" t="s">
        <v>64</v>
      </c>
      <c r="C231" s="8">
        <v>273</v>
      </c>
      <c r="D231" s="8">
        <v>1</v>
      </c>
      <c r="E231" s="8">
        <v>334.01900000000001</v>
      </c>
      <c r="F231" s="8">
        <v>334.51499999999999</v>
      </c>
      <c r="G231" s="195" t="s">
        <v>486</v>
      </c>
      <c r="H231" s="196">
        <v>43770</v>
      </c>
      <c r="I231" s="196">
        <v>45473</v>
      </c>
      <c r="J231" s="198">
        <v>2500887.48</v>
      </c>
      <c r="K231" s="197">
        <v>0.79</v>
      </c>
      <c r="L231" s="199" t="s">
        <v>485</v>
      </c>
      <c r="M231" s="20" t="s">
        <v>284</v>
      </c>
    </row>
    <row r="232" spans="1:13" ht="195" x14ac:dyDescent="0.25">
      <c r="A232" s="6">
        <v>228</v>
      </c>
      <c r="B232" s="7" t="s">
        <v>65</v>
      </c>
      <c r="C232" s="8">
        <v>273</v>
      </c>
      <c r="D232" s="8">
        <v>2</v>
      </c>
      <c r="E232" s="8">
        <v>333.96899999999999</v>
      </c>
      <c r="F232" s="8">
        <v>334.63099999999997</v>
      </c>
      <c r="G232" s="199" t="s">
        <v>486</v>
      </c>
      <c r="H232" s="196">
        <v>43770</v>
      </c>
      <c r="I232" s="196">
        <v>45473</v>
      </c>
      <c r="J232" s="198">
        <v>2500887.48</v>
      </c>
      <c r="K232" s="197">
        <v>0.79</v>
      </c>
      <c r="L232" s="199" t="s">
        <v>485</v>
      </c>
      <c r="M232" s="20" t="s">
        <v>284</v>
      </c>
    </row>
    <row r="233" spans="1:13" ht="195" x14ac:dyDescent="0.25">
      <c r="A233" s="5">
        <v>229</v>
      </c>
      <c r="B233" s="7" t="s">
        <v>66</v>
      </c>
      <c r="C233" s="8">
        <v>273</v>
      </c>
      <c r="D233" s="8">
        <v>4</v>
      </c>
      <c r="E233" s="216">
        <v>334.315</v>
      </c>
      <c r="F233" s="216">
        <v>334.34500000000003</v>
      </c>
      <c r="G233" s="199" t="s">
        <v>487</v>
      </c>
      <c r="H233" s="196">
        <v>43770</v>
      </c>
      <c r="I233" s="196">
        <v>45473</v>
      </c>
      <c r="J233" s="198">
        <v>120000</v>
      </c>
      <c r="K233" s="197">
        <v>0.93</v>
      </c>
      <c r="L233" s="199" t="s">
        <v>485</v>
      </c>
      <c r="M233" s="20" t="s">
        <v>284</v>
      </c>
    </row>
    <row r="234" spans="1:13" ht="195" x14ac:dyDescent="0.25">
      <c r="A234" s="6">
        <v>230</v>
      </c>
      <c r="B234" s="7" t="s">
        <v>67</v>
      </c>
      <c r="C234" s="8">
        <v>273</v>
      </c>
      <c r="D234" s="8">
        <v>2</v>
      </c>
      <c r="E234" s="8">
        <v>340.31200000000001</v>
      </c>
      <c r="F234" s="8">
        <v>340.8</v>
      </c>
      <c r="G234" s="199" t="s">
        <v>488</v>
      </c>
      <c r="H234" s="196">
        <v>44910</v>
      </c>
      <c r="I234" s="196">
        <v>45657</v>
      </c>
      <c r="J234" s="198">
        <v>2146425</v>
      </c>
      <c r="K234" s="197">
        <v>0.51</v>
      </c>
      <c r="L234" s="199" t="s">
        <v>485</v>
      </c>
      <c r="M234" s="20" t="s">
        <v>284</v>
      </c>
    </row>
    <row r="235" spans="1:13" ht="195" x14ac:dyDescent="0.25">
      <c r="A235" s="6">
        <v>231</v>
      </c>
      <c r="B235" s="7" t="s">
        <v>68</v>
      </c>
      <c r="C235" s="8">
        <v>273</v>
      </c>
      <c r="D235" s="8">
        <v>1</v>
      </c>
      <c r="E235" s="8">
        <v>337.88799999999998</v>
      </c>
      <c r="F235" s="8">
        <v>338.322</v>
      </c>
      <c r="G235" s="155" t="s">
        <v>489</v>
      </c>
      <c r="H235" s="196">
        <v>45238</v>
      </c>
      <c r="I235" s="196">
        <v>45657</v>
      </c>
      <c r="J235" s="198">
        <v>1701273.6099999999</v>
      </c>
      <c r="K235" s="197">
        <v>0.23</v>
      </c>
      <c r="L235" s="199" t="s">
        <v>485</v>
      </c>
      <c r="M235" s="20" t="s">
        <v>284</v>
      </c>
    </row>
    <row r="236" spans="1:13" ht="195" x14ac:dyDescent="0.25">
      <c r="A236" s="5">
        <v>232</v>
      </c>
      <c r="B236" s="7" t="s">
        <v>69</v>
      </c>
      <c r="C236" s="8">
        <v>273</v>
      </c>
      <c r="D236" s="8">
        <v>2</v>
      </c>
      <c r="E236" s="8">
        <v>337.887</v>
      </c>
      <c r="F236" s="8">
        <v>338.3</v>
      </c>
      <c r="G236" s="155" t="s">
        <v>490</v>
      </c>
      <c r="H236" s="196">
        <v>45238</v>
      </c>
      <c r="I236" s="196">
        <v>45657</v>
      </c>
      <c r="J236" s="198">
        <v>1701273.6099999999</v>
      </c>
      <c r="K236" s="197">
        <v>0</v>
      </c>
      <c r="L236" s="199" t="s">
        <v>485</v>
      </c>
      <c r="M236" s="20" t="s">
        <v>284</v>
      </c>
    </row>
    <row r="237" spans="1:13" ht="195" x14ac:dyDescent="0.25">
      <c r="A237" s="6">
        <v>233</v>
      </c>
      <c r="B237" s="7" t="s">
        <v>70</v>
      </c>
      <c r="C237" s="8">
        <v>273</v>
      </c>
      <c r="D237" s="8">
        <v>1</v>
      </c>
      <c r="E237" s="8">
        <v>346.90100000000001</v>
      </c>
      <c r="F237" s="8">
        <v>347.065</v>
      </c>
      <c r="G237" s="155" t="s">
        <v>491</v>
      </c>
      <c r="H237" s="196">
        <v>44981</v>
      </c>
      <c r="I237" s="196">
        <v>45657</v>
      </c>
      <c r="J237" s="198">
        <v>673968.76500000001</v>
      </c>
      <c r="K237" s="197">
        <v>0.34</v>
      </c>
      <c r="L237" s="199" t="s">
        <v>485</v>
      </c>
      <c r="M237" s="20" t="s">
        <v>284</v>
      </c>
    </row>
    <row r="238" spans="1:13" ht="195" x14ac:dyDescent="0.25">
      <c r="A238" s="6">
        <v>234</v>
      </c>
      <c r="B238" s="7" t="s">
        <v>71</v>
      </c>
      <c r="C238" s="8">
        <v>273</v>
      </c>
      <c r="D238" s="8">
        <v>2</v>
      </c>
      <c r="E238" s="8">
        <v>346.90100000000001</v>
      </c>
      <c r="F238" s="8">
        <v>347.065</v>
      </c>
      <c r="G238" s="155" t="s">
        <v>492</v>
      </c>
      <c r="H238" s="196">
        <v>44981</v>
      </c>
      <c r="I238" s="196">
        <v>45657</v>
      </c>
      <c r="J238" s="198">
        <v>673968.76500000001</v>
      </c>
      <c r="K238" s="197">
        <v>0.34</v>
      </c>
      <c r="L238" s="199" t="s">
        <v>485</v>
      </c>
      <c r="M238" s="20" t="s">
        <v>284</v>
      </c>
    </row>
    <row r="239" spans="1:13" ht="195" x14ac:dyDescent="0.25">
      <c r="A239" s="5">
        <v>235</v>
      </c>
      <c r="B239" s="7" t="s">
        <v>72</v>
      </c>
      <c r="C239" s="8">
        <v>273</v>
      </c>
      <c r="D239" s="8">
        <v>1</v>
      </c>
      <c r="E239" s="216">
        <v>248.273</v>
      </c>
      <c r="F239" s="216">
        <v>348.04300000000001</v>
      </c>
      <c r="G239" s="155" t="s">
        <v>493</v>
      </c>
      <c r="H239" s="196">
        <v>43770</v>
      </c>
      <c r="I239" s="196">
        <v>45083</v>
      </c>
      <c r="J239" s="198">
        <v>7159631.8700000001</v>
      </c>
      <c r="K239" s="197">
        <v>0.48</v>
      </c>
      <c r="L239" s="199" t="s">
        <v>485</v>
      </c>
      <c r="M239" s="20" t="s">
        <v>284</v>
      </c>
    </row>
    <row r="240" spans="1:13" ht="195" x14ac:dyDescent="0.25">
      <c r="A240" s="6">
        <v>236</v>
      </c>
      <c r="B240" s="7" t="s">
        <v>73</v>
      </c>
      <c r="C240" s="8">
        <v>273</v>
      </c>
      <c r="D240" s="8">
        <v>1</v>
      </c>
      <c r="E240" s="8">
        <v>355.18599999999998</v>
      </c>
      <c r="F240" s="8">
        <v>355.36</v>
      </c>
      <c r="G240" s="155" t="s">
        <v>494</v>
      </c>
      <c r="H240" s="196">
        <v>44869</v>
      </c>
      <c r="I240" s="196">
        <v>45473</v>
      </c>
      <c r="J240" s="274">
        <v>2148059.4350000001</v>
      </c>
      <c r="K240" s="197">
        <v>0.53</v>
      </c>
      <c r="L240" s="199" t="s">
        <v>485</v>
      </c>
      <c r="M240" s="20" t="s">
        <v>284</v>
      </c>
    </row>
    <row r="241" spans="1:13" ht="195" x14ac:dyDescent="0.25">
      <c r="A241" s="6">
        <v>237</v>
      </c>
      <c r="B241" s="7" t="s">
        <v>74</v>
      </c>
      <c r="C241" s="8">
        <v>273</v>
      </c>
      <c r="D241" s="8">
        <v>2</v>
      </c>
      <c r="E241" s="8">
        <v>355.18599999999998</v>
      </c>
      <c r="F241" s="8">
        <v>355.36</v>
      </c>
      <c r="G241" s="155" t="s">
        <v>495</v>
      </c>
      <c r="H241" s="196">
        <v>44869</v>
      </c>
      <c r="I241" s="196">
        <v>45473</v>
      </c>
      <c r="J241" s="274">
        <v>2148059.4350000001</v>
      </c>
      <c r="K241" s="197">
        <v>0.53</v>
      </c>
      <c r="L241" s="199" t="s">
        <v>485</v>
      </c>
      <c r="M241" s="20" t="s">
        <v>284</v>
      </c>
    </row>
    <row r="242" spans="1:13" ht="195" x14ac:dyDescent="0.25">
      <c r="A242" s="5">
        <v>238</v>
      </c>
      <c r="B242" s="7" t="s">
        <v>75</v>
      </c>
      <c r="C242" s="8">
        <v>401</v>
      </c>
      <c r="D242" s="8">
        <v>1</v>
      </c>
      <c r="E242" s="8">
        <v>3.7839999999999998</v>
      </c>
      <c r="F242" s="8">
        <v>3.99</v>
      </c>
      <c r="G242" s="155" t="s">
        <v>496</v>
      </c>
      <c r="H242" s="196">
        <v>44931</v>
      </c>
      <c r="I242" s="196">
        <v>45473</v>
      </c>
      <c r="J242" s="198">
        <v>683160.29999999993</v>
      </c>
      <c r="K242" s="197">
        <v>0.53</v>
      </c>
      <c r="L242" s="199" t="s">
        <v>485</v>
      </c>
      <c r="M242" s="20" t="s">
        <v>284</v>
      </c>
    </row>
    <row r="243" spans="1:13" ht="195" x14ac:dyDescent="0.25">
      <c r="A243" s="6">
        <v>239</v>
      </c>
      <c r="B243" s="7" t="s">
        <v>76</v>
      </c>
      <c r="C243" s="8">
        <v>401</v>
      </c>
      <c r="D243" s="8">
        <v>2</v>
      </c>
      <c r="E243" s="8">
        <v>3.8039999999999998</v>
      </c>
      <c r="F243" s="8">
        <v>3.99</v>
      </c>
      <c r="G243" s="155" t="s">
        <v>497</v>
      </c>
      <c r="H243" s="196">
        <v>44931</v>
      </c>
      <c r="I243" s="196">
        <v>45473</v>
      </c>
      <c r="J243" s="198">
        <v>683160.29999999993</v>
      </c>
      <c r="K243" s="197">
        <v>0.53</v>
      </c>
      <c r="L243" s="199" t="s">
        <v>485</v>
      </c>
      <c r="M243" s="20" t="s">
        <v>284</v>
      </c>
    </row>
    <row r="244" spans="1:13" ht="195" x14ac:dyDescent="0.25">
      <c r="A244" s="6">
        <v>240</v>
      </c>
      <c r="B244" s="7" t="s">
        <v>77</v>
      </c>
      <c r="C244" s="8">
        <v>406</v>
      </c>
      <c r="D244" s="8" t="s">
        <v>206</v>
      </c>
      <c r="E244" s="8">
        <v>-8.8999999999999996E-2</v>
      </c>
      <c r="F244" s="8">
        <v>2.258</v>
      </c>
      <c r="G244" s="155" t="s">
        <v>501</v>
      </c>
      <c r="H244" s="155" t="s">
        <v>499</v>
      </c>
      <c r="I244" s="155" t="s">
        <v>500</v>
      </c>
      <c r="J244" s="144">
        <v>0</v>
      </c>
      <c r="K244" s="70">
        <v>0</v>
      </c>
      <c r="L244" s="199" t="s">
        <v>498</v>
      </c>
      <c r="M244" s="20" t="s">
        <v>284</v>
      </c>
    </row>
    <row r="245" spans="1:13" ht="195" x14ac:dyDescent="0.25">
      <c r="A245" s="5">
        <v>241</v>
      </c>
      <c r="B245" s="7" t="s">
        <v>77</v>
      </c>
      <c r="C245" s="8">
        <v>406</v>
      </c>
      <c r="D245" s="8">
        <v>101.102</v>
      </c>
      <c r="E245" s="8">
        <v>-8.8999999999999996E-2</v>
      </c>
      <c r="F245" s="8">
        <v>2.258</v>
      </c>
      <c r="G245" s="155" t="s">
        <v>501</v>
      </c>
      <c r="H245" s="155" t="s">
        <v>499</v>
      </c>
      <c r="I245" s="155" t="s">
        <v>500</v>
      </c>
      <c r="J245" s="144">
        <v>0</v>
      </c>
      <c r="K245" s="70">
        <v>0</v>
      </c>
      <c r="L245" s="199" t="s">
        <v>498</v>
      </c>
      <c r="M245" s="20" t="s">
        <v>284</v>
      </c>
    </row>
    <row r="246" spans="1:13" ht="195" x14ac:dyDescent="0.25">
      <c r="A246" s="6">
        <v>242</v>
      </c>
      <c r="B246" s="7" t="s">
        <v>77</v>
      </c>
      <c r="C246" s="8">
        <v>406</v>
      </c>
      <c r="D246" s="8">
        <v>433</v>
      </c>
      <c r="E246" s="8">
        <v>-8.8999999999999996E-2</v>
      </c>
      <c r="F246" s="8">
        <v>2.258</v>
      </c>
      <c r="G246" s="155" t="s">
        <v>501</v>
      </c>
      <c r="H246" s="155" t="s">
        <v>499</v>
      </c>
      <c r="I246" s="155" t="s">
        <v>500</v>
      </c>
      <c r="J246" s="144">
        <v>0</v>
      </c>
      <c r="K246" s="70">
        <v>0</v>
      </c>
      <c r="L246" s="199" t="s">
        <v>498</v>
      </c>
      <c r="M246" s="20" t="s">
        <v>284</v>
      </c>
    </row>
    <row r="247" spans="1:13" ht="195" x14ac:dyDescent="0.25">
      <c r="A247" s="6">
        <v>243</v>
      </c>
      <c r="B247" s="7" t="s">
        <v>77</v>
      </c>
      <c r="C247" s="8">
        <v>406</v>
      </c>
      <c r="D247" s="8" t="s">
        <v>207</v>
      </c>
      <c r="E247" s="8">
        <v>2.258</v>
      </c>
      <c r="F247" s="8">
        <v>3.0510000000000002</v>
      </c>
      <c r="G247" s="155" t="s">
        <v>502</v>
      </c>
      <c r="H247" s="200">
        <v>42940</v>
      </c>
      <c r="I247" s="200">
        <v>46203</v>
      </c>
      <c r="J247" s="144">
        <v>43565838.920000002</v>
      </c>
      <c r="K247" s="70">
        <v>0.2</v>
      </c>
      <c r="L247" s="199" t="s">
        <v>485</v>
      </c>
      <c r="M247" s="20" t="s">
        <v>284</v>
      </c>
    </row>
    <row r="248" spans="1:13" ht="195" x14ac:dyDescent="0.25">
      <c r="A248" s="5">
        <v>244</v>
      </c>
      <c r="B248" s="7" t="s">
        <v>77</v>
      </c>
      <c r="C248" s="8">
        <v>406</v>
      </c>
      <c r="D248" s="8">
        <v>1</v>
      </c>
      <c r="E248" s="8">
        <v>3.0510000000000002</v>
      </c>
      <c r="F248" s="8">
        <v>4.665</v>
      </c>
      <c r="G248" s="155" t="s">
        <v>503</v>
      </c>
      <c r="H248" s="200">
        <v>42940</v>
      </c>
      <c r="I248" s="200">
        <v>46203</v>
      </c>
      <c r="J248" s="144">
        <v>43565838.920000002</v>
      </c>
      <c r="K248" s="70">
        <v>0.2</v>
      </c>
      <c r="L248" s="199" t="s">
        <v>485</v>
      </c>
      <c r="M248" s="20" t="s">
        <v>284</v>
      </c>
    </row>
    <row r="249" spans="1:13" ht="195" x14ac:dyDescent="0.25">
      <c r="A249" s="6">
        <v>245</v>
      </c>
      <c r="B249" s="7" t="s">
        <v>77</v>
      </c>
      <c r="C249" s="8">
        <v>406</v>
      </c>
      <c r="D249" s="8" t="s">
        <v>208</v>
      </c>
      <c r="E249" s="8">
        <v>3.0510000000000002</v>
      </c>
      <c r="F249" s="8">
        <v>4.665</v>
      </c>
      <c r="G249" s="155" t="s">
        <v>504</v>
      </c>
      <c r="H249" s="200">
        <v>42940</v>
      </c>
      <c r="I249" s="200">
        <v>46203</v>
      </c>
      <c r="J249" s="144">
        <v>43565838.920000002</v>
      </c>
      <c r="K249" s="70">
        <v>0.2</v>
      </c>
      <c r="L249" s="199" t="s">
        <v>485</v>
      </c>
      <c r="M249" s="20" t="s">
        <v>284</v>
      </c>
    </row>
    <row r="250" spans="1:13" ht="195" x14ac:dyDescent="0.25">
      <c r="A250" s="6">
        <v>246</v>
      </c>
      <c r="B250" s="7" t="s">
        <v>77</v>
      </c>
      <c r="C250" s="8">
        <v>406</v>
      </c>
      <c r="D250" s="8">
        <v>2</v>
      </c>
      <c r="E250" s="8">
        <v>3.0510000000000002</v>
      </c>
      <c r="F250" s="8">
        <v>4.665</v>
      </c>
      <c r="G250" s="155" t="s">
        <v>505</v>
      </c>
      <c r="H250" s="200">
        <v>42940</v>
      </c>
      <c r="I250" s="200">
        <v>46203</v>
      </c>
      <c r="J250" s="144">
        <v>43565838.920000002</v>
      </c>
      <c r="K250" s="70">
        <v>0.2</v>
      </c>
      <c r="L250" s="199" t="s">
        <v>485</v>
      </c>
      <c r="M250" s="20" t="s">
        <v>284</v>
      </c>
    </row>
    <row r="251" spans="1:13" ht="195" x14ac:dyDescent="0.25">
      <c r="A251" s="5">
        <v>247</v>
      </c>
      <c r="B251" s="7" t="s">
        <v>77</v>
      </c>
      <c r="C251" s="8">
        <v>406</v>
      </c>
      <c r="D251" s="8">
        <v>1</v>
      </c>
      <c r="E251" s="8">
        <v>4.665</v>
      </c>
      <c r="F251" s="8">
        <v>7.5519999999999996</v>
      </c>
      <c r="G251" s="155" t="s">
        <v>506</v>
      </c>
      <c r="H251" s="200">
        <v>42940</v>
      </c>
      <c r="I251" s="200">
        <v>46203</v>
      </c>
      <c r="J251" s="144">
        <v>43565838.920000002</v>
      </c>
      <c r="K251" s="70">
        <v>0.2</v>
      </c>
      <c r="L251" s="199" t="s">
        <v>485</v>
      </c>
      <c r="M251" s="20" t="s">
        <v>284</v>
      </c>
    </row>
    <row r="252" spans="1:13" ht="195" x14ac:dyDescent="0.25">
      <c r="A252" s="6">
        <v>248</v>
      </c>
      <c r="B252" s="7" t="s">
        <v>77</v>
      </c>
      <c r="C252" s="8">
        <v>406</v>
      </c>
      <c r="D252" s="8">
        <v>2</v>
      </c>
      <c r="E252" s="8">
        <v>4.665</v>
      </c>
      <c r="F252" s="8">
        <v>7.5519999999999996</v>
      </c>
      <c r="G252" s="199" t="s">
        <v>507</v>
      </c>
      <c r="H252" s="200">
        <v>42940</v>
      </c>
      <c r="I252" s="200">
        <v>46203</v>
      </c>
      <c r="J252" s="144">
        <v>43565838.920000002</v>
      </c>
      <c r="K252" s="70">
        <v>0.2</v>
      </c>
      <c r="L252" s="199" t="s">
        <v>485</v>
      </c>
      <c r="M252" s="20" t="s">
        <v>284</v>
      </c>
    </row>
    <row r="253" spans="1:13" ht="195" x14ac:dyDescent="0.25">
      <c r="A253" s="6">
        <v>249</v>
      </c>
      <c r="B253" s="7" t="s">
        <v>77</v>
      </c>
      <c r="C253" s="8">
        <v>406</v>
      </c>
      <c r="D253" s="8" t="s">
        <v>209</v>
      </c>
      <c r="E253" s="8">
        <v>7.5519999999999996</v>
      </c>
      <c r="F253" s="8">
        <v>9.2119999999999997</v>
      </c>
      <c r="G253" s="155" t="s">
        <v>508</v>
      </c>
      <c r="H253" s="200">
        <v>42940</v>
      </c>
      <c r="I253" s="200">
        <v>46203</v>
      </c>
      <c r="J253" s="144">
        <v>43565838.920000002</v>
      </c>
      <c r="K253" s="70">
        <v>0.2</v>
      </c>
      <c r="L253" s="199" t="s">
        <v>485</v>
      </c>
      <c r="M253" s="20" t="s">
        <v>284</v>
      </c>
    </row>
    <row r="254" spans="1:13" ht="195" x14ac:dyDescent="0.25">
      <c r="A254" s="5">
        <v>250</v>
      </c>
      <c r="B254" s="7" t="s">
        <v>77</v>
      </c>
      <c r="C254" s="8">
        <v>406</v>
      </c>
      <c r="D254" s="8" t="s">
        <v>10</v>
      </c>
      <c r="E254" s="8">
        <v>7.5519999999999996</v>
      </c>
      <c r="F254" s="8">
        <v>9.2119999999999997</v>
      </c>
      <c r="G254" s="155" t="s">
        <v>509</v>
      </c>
      <c r="H254" s="200">
        <v>42940</v>
      </c>
      <c r="I254" s="200">
        <v>46203</v>
      </c>
      <c r="J254" s="144">
        <v>43565838.920000002</v>
      </c>
      <c r="K254" s="70">
        <v>0.2</v>
      </c>
      <c r="L254" s="199" t="s">
        <v>485</v>
      </c>
      <c r="M254" s="20" t="s">
        <v>284</v>
      </c>
    </row>
    <row r="255" spans="1:13" ht="195" x14ac:dyDescent="0.25">
      <c r="A255" s="6">
        <v>251</v>
      </c>
      <c r="B255" s="7" t="s">
        <v>77</v>
      </c>
      <c r="C255" s="8">
        <v>406</v>
      </c>
      <c r="D255" s="8" t="s">
        <v>198</v>
      </c>
      <c r="E255" s="8">
        <v>7.5519999999999996</v>
      </c>
      <c r="F255" s="8">
        <v>9.2119999999999997</v>
      </c>
      <c r="G255" s="155" t="s">
        <v>510</v>
      </c>
      <c r="H255" s="200">
        <v>42940</v>
      </c>
      <c r="I255" s="200">
        <v>46203</v>
      </c>
      <c r="J255" s="144">
        <v>43565838.920000002</v>
      </c>
      <c r="K255" s="70">
        <v>0.2</v>
      </c>
      <c r="L255" s="199" t="s">
        <v>485</v>
      </c>
      <c r="M255" s="20" t="s">
        <v>284</v>
      </c>
    </row>
    <row r="256" spans="1:13" ht="195" x14ac:dyDescent="0.25">
      <c r="A256" s="6">
        <v>252</v>
      </c>
      <c r="B256" s="7" t="s">
        <v>77</v>
      </c>
      <c r="C256" s="8">
        <v>406</v>
      </c>
      <c r="D256" s="8">
        <v>1</v>
      </c>
      <c r="E256" s="8">
        <v>9.2119999999999997</v>
      </c>
      <c r="F256" s="8">
        <v>13.352</v>
      </c>
      <c r="G256" s="155" t="s">
        <v>511</v>
      </c>
      <c r="H256" s="200">
        <v>42940</v>
      </c>
      <c r="I256" s="200">
        <v>46203</v>
      </c>
      <c r="J256" s="144">
        <v>43565838.920000002</v>
      </c>
      <c r="K256" s="70">
        <v>0.2</v>
      </c>
      <c r="L256" s="199" t="s">
        <v>485</v>
      </c>
      <c r="M256" s="20" t="s">
        <v>284</v>
      </c>
    </row>
    <row r="257" spans="1:13" ht="195" x14ac:dyDescent="0.25">
      <c r="A257" s="5">
        <v>253</v>
      </c>
      <c r="B257" s="7" t="s">
        <v>77</v>
      </c>
      <c r="C257" s="8">
        <v>406</v>
      </c>
      <c r="D257" s="8">
        <v>2</v>
      </c>
      <c r="E257" s="8">
        <v>9.2119999999999997</v>
      </c>
      <c r="F257" s="8">
        <v>13.352</v>
      </c>
      <c r="G257" s="199" t="s">
        <v>507</v>
      </c>
      <c r="H257" s="200">
        <v>42940</v>
      </c>
      <c r="I257" s="200">
        <v>46203</v>
      </c>
      <c r="J257" s="144">
        <v>43565838.920000002</v>
      </c>
      <c r="K257" s="70">
        <v>0.2</v>
      </c>
      <c r="L257" s="199" t="s">
        <v>485</v>
      </c>
      <c r="M257" s="20" t="s">
        <v>284</v>
      </c>
    </row>
    <row r="258" spans="1:13" ht="195" x14ac:dyDescent="0.25">
      <c r="A258" s="6">
        <v>254</v>
      </c>
      <c r="B258" s="7" t="s">
        <v>77</v>
      </c>
      <c r="C258" s="8">
        <v>406</v>
      </c>
      <c r="D258" s="8">
        <v>1</v>
      </c>
      <c r="E258" s="8">
        <v>13.352</v>
      </c>
      <c r="F258" s="8">
        <v>16.875</v>
      </c>
      <c r="G258" s="155" t="s">
        <v>511</v>
      </c>
      <c r="H258" s="200">
        <v>42940</v>
      </c>
      <c r="I258" s="200">
        <v>46203</v>
      </c>
      <c r="J258" s="144">
        <v>43565838.920000002</v>
      </c>
      <c r="K258" s="70">
        <v>0.2</v>
      </c>
      <c r="L258" s="199" t="s">
        <v>485</v>
      </c>
      <c r="M258" s="20" t="s">
        <v>284</v>
      </c>
    </row>
    <row r="259" spans="1:13" ht="195" x14ac:dyDescent="0.25">
      <c r="A259" s="6">
        <v>255</v>
      </c>
      <c r="B259" s="7" t="s">
        <v>77</v>
      </c>
      <c r="C259" s="8">
        <v>406</v>
      </c>
      <c r="D259" s="8">
        <v>2</v>
      </c>
      <c r="E259" s="8">
        <v>13.352</v>
      </c>
      <c r="F259" s="8">
        <v>16.875</v>
      </c>
      <c r="G259" s="199" t="s">
        <v>507</v>
      </c>
      <c r="H259" s="200">
        <v>42940</v>
      </c>
      <c r="I259" s="200">
        <v>46203</v>
      </c>
      <c r="J259" s="144">
        <v>43565838.920000002</v>
      </c>
      <c r="K259" s="70">
        <v>0.2</v>
      </c>
      <c r="L259" s="199" t="s">
        <v>485</v>
      </c>
      <c r="M259" s="20" t="s">
        <v>284</v>
      </c>
    </row>
    <row r="260" spans="1:13" ht="195" x14ac:dyDescent="0.25">
      <c r="A260" s="5">
        <v>256</v>
      </c>
      <c r="B260" s="7" t="s">
        <v>77</v>
      </c>
      <c r="C260" s="8">
        <v>406</v>
      </c>
      <c r="D260" s="8">
        <v>1</v>
      </c>
      <c r="E260" s="8">
        <v>16.875</v>
      </c>
      <c r="F260" s="8">
        <v>17.172000000000001</v>
      </c>
      <c r="G260" s="199" t="s">
        <v>507</v>
      </c>
      <c r="H260" s="200">
        <v>42940</v>
      </c>
      <c r="I260" s="200">
        <v>46203</v>
      </c>
      <c r="J260" s="144">
        <v>43565838.920000002</v>
      </c>
      <c r="K260" s="70">
        <v>0.2</v>
      </c>
      <c r="L260" s="199" t="s">
        <v>485</v>
      </c>
      <c r="M260" s="20" t="s">
        <v>284</v>
      </c>
    </row>
    <row r="261" spans="1:13" s="3" customFormat="1" ht="195" x14ac:dyDescent="0.25">
      <c r="A261" s="6">
        <v>257</v>
      </c>
      <c r="B261" s="7" t="s">
        <v>77</v>
      </c>
      <c r="C261" s="8">
        <v>406</v>
      </c>
      <c r="D261" s="8">
        <v>2</v>
      </c>
      <c r="E261" s="8">
        <v>16.875</v>
      </c>
      <c r="F261" s="8">
        <v>17.172000000000001</v>
      </c>
      <c r="G261" s="199" t="s">
        <v>507</v>
      </c>
      <c r="H261" s="200">
        <v>42940</v>
      </c>
      <c r="I261" s="200">
        <v>46203</v>
      </c>
      <c r="J261" s="144">
        <v>43565838.920000002</v>
      </c>
      <c r="K261" s="70">
        <v>0.2</v>
      </c>
      <c r="L261" s="199" t="s">
        <v>485</v>
      </c>
      <c r="M261" s="20" t="s">
        <v>284</v>
      </c>
    </row>
    <row r="262" spans="1:13" s="3" customFormat="1" ht="195" x14ac:dyDescent="0.25">
      <c r="A262" s="6">
        <v>258</v>
      </c>
      <c r="B262" s="7" t="s">
        <v>77</v>
      </c>
      <c r="C262" s="8">
        <v>406</v>
      </c>
      <c r="D262" s="8" t="s">
        <v>195</v>
      </c>
      <c r="E262" s="8">
        <v>16.875</v>
      </c>
      <c r="F262" s="8">
        <v>17.172000000000001</v>
      </c>
      <c r="G262" s="155" t="s">
        <v>512</v>
      </c>
      <c r="H262" s="200">
        <v>42940</v>
      </c>
      <c r="I262" s="200">
        <v>46203</v>
      </c>
      <c r="J262" s="144">
        <v>43565838.920000002</v>
      </c>
      <c r="K262" s="70">
        <v>0.2</v>
      </c>
      <c r="L262" s="199" t="s">
        <v>485</v>
      </c>
      <c r="M262" s="20" t="s">
        <v>284</v>
      </c>
    </row>
    <row r="263" spans="1:13" s="3" customFormat="1" ht="195" x14ac:dyDescent="0.25">
      <c r="A263" s="5">
        <v>259</v>
      </c>
      <c r="B263" s="7" t="s">
        <v>77</v>
      </c>
      <c r="C263" s="8">
        <v>406</v>
      </c>
      <c r="D263" s="8">
        <v>2</v>
      </c>
      <c r="E263" s="8">
        <v>16.875</v>
      </c>
      <c r="F263" s="8">
        <v>17.172000000000001</v>
      </c>
      <c r="G263" s="155" t="s">
        <v>512</v>
      </c>
      <c r="H263" s="200">
        <v>42940</v>
      </c>
      <c r="I263" s="200">
        <v>46203</v>
      </c>
      <c r="J263" s="144">
        <v>43565838.920000002</v>
      </c>
      <c r="K263" s="70">
        <v>0.2</v>
      </c>
      <c r="L263" s="199" t="s">
        <v>485</v>
      </c>
      <c r="M263" s="20" t="s">
        <v>284</v>
      </c>
    </row>
    <row r="264" spans="1:13" s="3" customFormat="1" ht="195" x14ac:dyDescent="0.25">
      <c r="A264" s="6">
        <v>260</v>
      </c>
      <c r="B264" s="7" t="s">
        <v>77</v>
      </c>
      <c r="C264" s="8">
        <v>406</v>
      </c>
      <c r="D264" s="8">
        <v>1</v>
      </c>
      <c r="E264" s="8">
        <v>16.875</v>
      </c>
      <c r="F264" s="8">
        <v>17.172000000000001</v>
      </c>
      <c r="G264" s="155" t="s">
        <v>513</v>
      </c>
      <c r="H264" s="200">
        <v>42940</v>
      </c>
      <c r="I264" s="200">
        <v>46203</v>
      </c>
      <c r="J264" s="144">
        <v>43565838.920000002</v>
      </c>
      <c r="K264" s="70">
        <v>0.2</v>
      </c>
      <c r="L264" s="199" t="s">
        <v>485</v>
      </c>
      <c r="M264" s="20" t="s">
        <v>284</v>
      </c>
    </row>
    <row r="265" spans="1:13" ht="195" x14ac:dyDescent="0.25">
      <c r="A265" s="6">
        <v>261</v>
      </c>
      <c r="B265" s="7" t="s">
        <v>77</v>
      </c>
      <c r="C265" s="8">
        <v>406</v>
      </c>
      <c r="D265" s="8">
        <v>2</v>
      </c>
      <c r="E265" s="8">
        <v>16.875</v>
      </c>
      <c r="F265" s="8">
        <v>17.172000000000001</v>
      </c>
      <c r="G265" s="199" t="s">
        <v>507</v>
      </c>
      <c r="H265" s="200">
        <v>42940</v>
      </c>
      <c r="I265" s="200">
        <v>46203</v>
      </c>
      <c r="J265" s="144">
        <v>43565838.920000002</v>
      </c>
      <c r="K265" s="70">
        <v>0.2</v>
      </c>
      <c r="L265" s="199" t="s">
        <v>485</v>
      </c>
      <c r="M265" s="20" t="s">
        <v>284</v>
      </c>
    </row>
    <row r="266" spans="1:13" ht="195" x14ac:dyDescent="0.25">
      <c r="A266" s="5">
        <v>262</v>
      </c>
      <c r="B266" s="7" t="s">
        <v>77</v>
      </c>
      <c r="C266" s="8">
        <v>406</v>
      </c>
      <c r="D266" s="8" t="s">
        <v>15</v>
      </c>
      <c r="E266" s="8">
        <v>17.172000000000001</v>
      </c>
      <c r="F266" s="8">
        <v>19.245000000000001</v>
      </c>
      <c r="G266" s="155" t="s">
        <v>514</v>
      </c>
      <c r="H266" s="200">
        <v>42940</v>
      </c>
      <c r="I266" s="200">
        <v>46203</v>
      </c>
      <c r="J266" s="144">
        <v>43565838.920000002</v>
      </c>
      <c r="K266" s="70">
        <v>0.2</v>
      </c>
      <c r="L266" s="199" t="s">
        <v>485</v>
      </c>
      <c r="M266" s="20" t="s">
        <v>284</v>
      </c>
    </row>
    <row r="267" spans="1:13" ht="195" x14ac:dyDescent="0.25">
      <c r="A267" s="6">
        <v>263</v>
      </c>
      <c r="B267" s="7" t="s">
        <v>77</v>
      </c>
      <c r="C267" s="8">
        <v>406</v>
      </c>
      <c r="D267" s="8">
        <v>2</v>
      </c>
      <c r="E267" s="8">
        <v>17.172000000000001</v>
      </c>
      <c r="F267" s="8">
        <v>19.245000000000001</v>
      </c>
      <c r="G267" s="199" t="s">
        <v>515</v>
      </c>
      <c r="H267" s="200">
        <v>42940</v>
      </c>
      <c r="I267" s="200">
        <v>46203</v>
      </c>
      <c r="J267" s="144">
        <v>43565838.920000002</v>
      </c>
      <c r="K267" s="70">
        <v>0.2</v>
      </c>
      <c r="L267" s="199" t="s">
        <v>485</v>
      </c>
      <c r="M267" s="20" t="s">
        <v>284</v>
      </c>
    </row>
    <row r="268" spans="1:13" ht="195" x14ac:dyDescent="0.25">
      <c r="A268" s="6">
        <v>264</v>
      </c>
      <c r="B268" s="7" t="s">
        <v>77</v>
      </c>
      <c r="C268" s="8">
        <v>406</v>
      </c>
      <c r="D268" s="8">
        <v>1</v>
      </c>
      <c r="E268" s="8">
        <v>19.245000000000001</v>
      </c>
      <c r="F268" s="8">
        <v>22.302</v>
      </c>
      <c r="G268" s="199" t="s">
        <v>516</v>
      </c>
      <c r="H268" s="200">
        <v>42940</v>
      </c>
      <c r="I268" s="200">
        <v>46203</v>
      </c>
      <c r="J268" s="201">
        <v>43565838.920000002</v>
      </c>
      <c r="K268" s="70">
        <v>0.2</v>
      </c>
      <c r="L268" s="202" t="s">
        <v>485</v>
      </c>
      <c r="M268" s="20" t="s">
        <v>284</v>
      </c>
    </row>
    <row r="269" spans="1:13" ht="195" x14ac:dyDescent="0.25">
      <c r="A269" s="5">
        <v>265</v>
      </c>
      <c r="B269" s="7" t="s">
        <v>77</v>
      </c>
      <c r="C269" s="8">
        <v>406</v>
      </c>
      <c r="D269" s="8">
        <v>2</v>
      </c>
      <c r="E269" s="8">
        <v>19.245000000000001</v>
      </c>
      <c r="F269" s="8">
        <v>22.302</v>
      </c>
      <c r="G269" s="199" t="s">
        <v>507</v>
      </c>
      <c r="H269" s="200">
        <v>42940</v>
      </c>
      <c r="I269" s="200">
        <v>46203</v>
      </c>
      <c r="J269" s="201">
        <v>43565838.920000002</v>
      </c>
      <c r="K269" s="70">
        <v>0.2</v>
      </c>
      <c r="L269" s="202" t="s">
        <v>485</v>
      </c>
      <c r="M269" s="20" t="s">
        <v>284</v>
      </c>
    </row>
    <row r="270" spans="1:13" ht="195" x14ac:dyDescent="0.25">
      <c r="A270" s="6">
        <v>266</v>
      </c>
      <c r="B270" s="7" t="s">
        <v>77</v>
      </c>
      <c r="C270" s="8">
        <v>406</v>
      </c>
      <c r="D270" s="8">
        <v>1</v>
      </c>
      <c r="E270" s="8">
        <v>22.302</v>
      </c>
      <c r="F270" s="8">
        <v>24.097000000000001</v>
      </c>
      <c r="G270" s="199" t="s">
        <v>516</v>
      </c>
      <c r="H270" s="200">
        <v>42940</v>
      </c>
      <c r="I270" s="200">
        <v>46203</v>
      </c>
      <c r="J270" s="201">
        <v>43565838.920000002</v>
      </c>
      <c r="K270" s="70">
        <v>0.2</v>
      </c>
      <c r="L270" s="202" t="s">
        <v>485</v>
      </c>
      <c r="M270" s="20" t="s">
        <v>284</v>
      </c>
    </row>
    <row r="271" spans="1:13" ht="195.75" thickBot="1" x14ac:dyDescent="0.3">
      <c r="A271" s="6">
        <v>267</v>
      </c>
      <c r="B271" s="7" t="s">
        <v>77</v>
      </c>
      <c r="C271" s="8">
        <v>406</v>
      </c>
      <c r="D271" s="8" t="s">
        <v>210</v>
      </c>
      <c r="E271" s="8">
        <v>22.302</v>
      </c>
      <c r="F271" s="8">
        <v>24.097000000000001</v>
      </c>
      <c r="G271" s="203" t="s">
        <v>507</v>
      </c>
      <c r="H271" s="204">
        <v>42940</v>
      </c>
      <c r="I271" s="204">
        <v>46203</v>
      </c>
      <c r="J271" s="201">
        <v>43565838.920000002</v>
      </c>
      <c r="K271" s="70">
        <v>0.2</v>
      </c>
      <c r="L271" s="202" t="s">
        <v>485</v>
      </c>
      <c r="M271" s="20" t="s">
        <v>284</v>
      </c>
    </row>
    <row r="272" spans="1:13" ht="105" x14ac:dyDescent="0.25">
      <c r="A272" s="5">
        <v>268</v>
      </c>
      <c r="B272" s="7" t="s">
        <v>17</v>
      </c>
      <c r="C272" s="7">
        <v>273</v>
      </c>
      <c r="D272" s="7">
        <v>1</v>
      </c>
      <c r="E272" s="7">
        <v>346.512</v>
      </c>
      <c r="F272" s="16">
        <v>350.1</v>
      </c>
      <c r="G272" s="199" t="s">
        <v>517</v>
      </c>
      <c r="H272" s="196">
        <v>44805</v>
      </c>
      <c r="I272" s="196">
        <v>45261</v>
      </c>
      <c r="J272" s="198">
        <v>1856586.52</v>
      </c>
      <c r="K272" s="197">
        <v>1</v>
      </c>
      <c r="L272" s="205" t="s">
        <v>290</v>
      </c>
      <c r="M272" s="9" t="s">
        <v>284</v>
      </c>
    </row>
    <row r="273" spans="1:13" ht="105" x14ac:dyDescent="0.25">
      <c r="A273" s="6">
        <v>269</v>
      </c>
      <c r="B273" s="7" t="s">
        <v>17</v>
      </c>
      <c r="C273" s="7">
        <v>273</v>
      </c>
      <c r="D273" s="7">
        <v>2</v>
      </c>
      <c r="E273" s="7">
        <v>346.512</v>
      </c>
      <c r="F273" s="16">
        <v>350.1</v>
      </c>
      <c r="G273" s="199" t="s">
        <v>518</v>
      </c>
      <c r="H273" s="196">
        <v>44805</v>
      </c>
      <c r="I273" s="196">
        <v>45261</v>
      </c>
      <c r="J273" s="198">
        <v>1856586.52</v>
      </c>
      <c r="K273" s="197">
        <v>1</v>
      </c>
      <c r="L273" s="199" t="s">
        <v>290</v>
      </c>
      <c r="M273" s="9" t="s">
        <v>284</v>
      </c>
    </row>
    <row r="274" spans="1:13" ht="105" x14ac:dyDescent="0.25">
      <c r="A274" s="6">
        <v>270</v>
      </c>
      <c r="B274" s="7" t="s">
        <v>17</v>
      </c>
      <c r="C274" s="7">
        <v>428</v>
      </c>
      <c r="D274" s="7">
        <v>1</v>
      </c>
      <c r="E274" s="7">
        <v>6.0110000000000001</v>
      </c>
      <c r="F274" s="7">
        <v>8.0389999999999997</v>
      </c>
      <c r="G274" s="199" t="s">
        <v>518</v>
      </c>
      <c r="H274" s="196">
        <v>44805</v>
      </c>
      <c r="I274" s="196">
        <v>45261</v>
      </c>
      <c r="J274" s="198">
        <v>1049374.99</v>
      </c>
      <c r="K274" s="197">
        <v>1</v>
      </c>
      <c r="L274" s="199" t="s">
        <v>290</v>
      </c>
      <c r="M274" s="9" t="s">
        <v>284</v>
      </c>
    </row>
    <row r="275" spans="1:13" ht="150" x14ac:dyDescent="0.25">
      <c r="A275" s="5">
        <v>271</v>
      </c>
      <c r="B275" s="7" t="s">
        <v>78</v>
      </c>
      <c r="C275" s="8">
        <v>272</v>
      </c>
      <c r="D275" s="8">
        <v>2</v>
      </c>
      <c r="E275" s="8">
        <v>29.55</v>
      </c>
      <c r="F275" s="8">
        <v>43.387</v>
      </c>
      <c r="G275" s="199" t="s">
        <v>519</v>
      </c>
      <c r="H275" s="196">
        <v>44473</v>
      </c>
      <c r="I275" s="196">
        <v>45016</v>
      </c>
      <c r="J275" s="198">
        <v>17511510.100000001</v>
      </c>
      <c r="K275" s="197">
        <v>1</v>
      </c>
      <c r="L275" s="199" t="s">
        <v>290</v>
      </c>
      <c r="M275" s="20" t="s">
        <v>284</v>
      </c>
    </row>
    <row r="276" spans="1:13" ht="180" x14ac:dyDescent="0.25">
      <c r="A276" s="6">
        <v>272</v>
      </c>
      <c r="B276" s="7" t="s">
        <v>79</v>
      </c>
      <c r="C276" s="8">
        <v>358</v>
      </c>
      <c r="D276" s="8">
        <v>1</v>
      </c>
      <c r="E276" s="8">
        <v>0.55200000000000005</v>
      </c>
      <c r="F276" s="18">
        <v>43.61</v>
      </c>
      <c r="G276" s="199" t="s">
        <v>520</v>
      </c>
      <c r="H276" s="196">
        <v>44880</v>
      </c>
      <c r="I276" s="196">
        <v>45110</v>
      </c>
      <c r="J276" s="275">
        <f>23969253.19</f>
        <v>23969253.190000001</v>
      </c>
      <c r="K276" s="206">
        <v>1</v>
      </c>
      <c r="L276" s="199" t="s">
        <v>290</v>
      </c>
      <c r="M276" s="20" t="s">
        <v>284</v>
      </c>
    </row>
    <row r="277" spans="1:13" ht="180" x14ac:dyDescent="0.25">
      <c r="A277" s="6">
        <v>273</v>
      </c>
      <c r="B277" s="7" t="s">
        <v>79</v>
      </c>
      <c r="C277" s="8">
        <v>358</v>
      </c>
      <c r="D277" s="8">
        <v>1</v>
      </c>
      <c r="E277" s="7">
        <v>1.488</v>
      </c>
      <c r="F277" s="7">
        <v>1.488</v>
      </c>
      <c r="G277" s="106" t="s">
        <v>521</v>
      </c>
      <c r="H277" s="196">
        <v>44867</v>
      </c>
      <c r="I277" s="196">
        <v>45110</v>
      </c>
      <c r="J277" s="275">
        <f>3010155.29</f>
        <v>3010155.29</v>
      </c>
      <c r="K277" s="206">
        <v>1</v>
      </c>
      <c r="L277" s="199" t="s">
        <v>290</v>
      </c>
      <c r="M277" s="20" t="s">
        <v>284</v>
      </c>
    </row>
    <row r="278" spans="1:13" ht="180" x14ac:dyDescent="0.25">
      <c r="A278" s="5">
        <v>274</v>
      </c>
      <c r="B278" s="7" t="s">
        <v>79</v>
      </c>
      <c r="C278" s="7">
        <v>358</v>
      </c>
      <c r="D278" s="7">
        <v>2</v>
      </c>
      <c r="E278" s="7">
        <v>1.488</v>
      </c>
      <c r="F278" s="7">
        <v>1.488</v>
      </c>
      <c r="G278" s="106" t="s">
        <v>521</v>
      </c>
      <c r="H278" s="196">
        <v>44867</v>
      </c>
      <c r="I278" s="196">
        <v>45110</v>
      </c>
      <c r="J278" s="275">
        <f>3010155.29</f>
        <v>3010155.29</v>
      </c>
      <c r="K278" s="206">
        <v>1</v>
      </c>
      <c r="L278" s="199" t="s">
        <v>290</v>
      </c>
      <c r="M278" s="20" t="s">
        <v>284</v>
      </c>
    </row>
    <row r="279" spans="1:13" ht="255" x14ac:dyDescent="0.25">
      <c r="A279" s="6">
        <v>275</v>
      </c>
      <c r="B279" s="17" t="s">
        <v>80</v>
      </c>
      <c r="C279" s="8">
        <v>357</v>
      </c>
      <c r="D279" s="8">
        <v>1</v>
      </c>
      <c r="E279" s="8">
        <v>38.549999999999997</v>
      </c>
      <c r="F279" s="8">
        <v>56.41</v>
      </c>
      <c r="G279" s="106" t="s">
        <v>522</v>
      </c>
      <c r="H279" s="196">
        <v>44405</v>
      </c>
      <c r="I279" s="196">
        <v>45253</v>
      </c>
      <c r="J279" s="198">
        <v>106706704.20999999</v>
      </c>
      <c r="K279" s="206">
        <v>1</v>
      </c>
      <c r="L279" s="199" t="s">
        <v>290</v>
      </c>
      <c r="M279" s="20" t="s">
        <v>284</v>
      </c>
    </row>
    <row r="280" spans="1:13" ht="90" x14ac:dyDescent="0.25">
      <c r="A280" s="6">
        <v>276</v>
      </c>
      <c r="B280" s="7" t="s">
        <v>81</v>
      </c>
      <c r="C280" s="227" t="s">
        <v>551</v>
      </c>
      <c r="D280" s="7">
        <v>2</v>
      </c>
      <c r="E280" s="16">
        <v>42.15</v>
      </c>
      <c r="F280" s="16">
        <v>42.3</v>
      </c>
      <c r="G280" s="106" t="s">
        <v>523</v>
      </c>
      <c r="H280" s="196">
        <v>44652</v>
      </c>
      <c r="I280" s="196">
        <v>45267</v>
      </c>
      <c r="J280" s="207">
        <v>10190150</v>
      </c>
      <c r="K280" s="208">
        <v>1</v>
      </c>
      <c r="L280" s="199" t="s">
        <v>290</v>
      </c>
      <c r="M280" s="20" t="s">
        <v>284</v>
      </c>
    </row>
    <row r="281" spans="1:13" ht="90" x14ac:dyDescent="0.25">
      <c r="A281" s="5">
        <v>277</v>
      </c>
      <c r="B281" s="7" t="s">
        <v>81</v>
      </c>
      <c r="C281" s="227" t="s">
        <v>551</v>
      </c>
      <c r="D281" s="7" t="s">
        <v>13</v>
      </c>
      <c r="E281" s="16">
        <v>42.15</v>
      </c>
      <c r="F281" s="16">
        <v>42.3</v>
      </c>
      <c r="G281" s="106" t="s">
        <v>524</v>
      </c>
      <c r="H281" s="196">
        <v>44652</v>
      </c>
      <c r="I281" s="196">
        <v>45267</v>
      </c>
      <c r="J281" s="198">
        <v>10190150</v>
      </c>
      <c r="K281" s="206">
        <v>1</v>
      </c>
      <c r="L281" s="199" t="s">
        <v>290</v>
      </c>
      <c r="M281" s="20" t="s">
        <v>284</v>
      </c>
    </row>
    <row r="282" spans="1:13" ht="90" x14ac:dyDescent="0.25">
      <c r="A282" s="6">
        <v>278</v>
      </c>
      <c r="B282" s="7" t="s">
        <v>81</v>
      </c>
      <c r="C282" s="7">
        <v>15</v>
      </c>
      <c r="D282" s="7" t="s">
        <v>211</v>
      </c>
      <c r="E282" s="16">
        <v>31.53</v>
      </c>
      <c r="F282" s="7">
        <v>32.591999999999999</v>
      </c>
      <c r="G282" s="157" t="s">
        <v>525</v>
      </c>
      <c r="H282" s="196">
        <v>44652</v>
      </c>
      <c r="I282" s="196">
        <v>45199</v>
      </c>
      <c r="J282" s="198">
        <v>11157070</v>
      </c>
      <c r="K282" s="197">
        <v>1</v>
      </c>
      <c r="L282" s="199" t="s">
        <v>290</v>
      </c>
      <c r="M282" s="20" t="s">
        <v>284</v>
      </c>
    </row>
    <row r="283" spans="1:13" ht="90" x14ac:dyDescent="0.25">
      <c r="A283" s="6">
        <v>279</v>
      </c>
      <c r="B283" s="7" t="s">
        <v>81</v>
      </c>
      <c r="C283" s="7">
        <v>15</v>
      </c>
      <c r="D283" s="7" t="s">
        <v>13</v>
      </c>
      <c r="E283" s="16">
        <v>31.53</v>
      </c>
      <c r="F283" s="7">
        <v>32.591999999999999</v>
      </c>
      <c r="G283" s="106" t="s">
        <v>524</v>
      </c>
      <c r="H283" s="196">
        <v>44652</v>
      </c>
      <c r="I283" s="196">
        <v>45199</v>
      </c>
      <c r="J283" s="198">
        <v>11157070</v>
      </c>
      <c r="K283" s="197">
        <v>1</v>
      </c>
      <c r="L283" s="199" t="s">
        <v>290</v>
      </c>
      <c r="M283" s="20" t="s">
        <v>284</v>
      </c>
    </row>
    <row r="284" spans="1:13" s="3" customFormat="1" ht="90" x14ac:dyDescent="0.25">
      <c r="A284" s="5">
        <v>280</v>
      </c>
      <c r="B284" s="7" t="s">
        <v>81</v>
      </c>
      <c r="C284" s="7">
        <v>15</v>
      </c>
      <c r="D284" s="7">
        <v>2</v>
      </c>
      <c r="E284" s="16">
        <v>31.53</v>
      </c>
      <c r="F284" s="7">
        <v>32.591999999999999</v>
      </c>
      <c r="G284" s="106" t="s">
        <v>524</v>
      </c>
      <c r="H284" s="196">
        <v>44652</v>
      </c>
      <c r="I284" s="196">
        <v>45199</v>
      </c>
      <c r="J284" s="198">
        <v>11157070</v>
      </c>
      <c r="K284" s="197">
        <v>1</v>
      </c>
      <c r="L284" s="199" t="s">
        <v>290</v>
      </c>
      <c r="M284" s="20" t="s">
        <v>284</v>
      </c>
    </row>
    <row r="285" spans="1:13" ht="90" x14ac:dyDescent="0.25">
      <c r="A285" s="6">
        <v>281</v>
      </c>
      <c r="B285" s="7" t="s">
        <v>81</v>
      </c>
      <c r="C285" s="7">
        <v>14</v>
      </c>
      <c r="D285" s="7">
        <v>1</v>
      </c>
      <c r="E285" s="16">
        <v>12.8</v>
      </c>
      <c r="F285" s="16">
        <v>13.15</v>
      </c>
      <c r="G285" s="47" t="s">
        <v>526</v>
      </c>
      <c r="H285" s="196">
        <v>44323</v>
      </c>
      <c r="I285" s="196">
        <v>45267</v>
      </c>
      <c r="J285" s="198">
        <v>15000476</v>
      </c>
      <c r="K285" s="197">
        <v>1</v>
      </c>
      <c r="L285" s="199" t="s">
        <v>290</v>
      </c>
      <c r="M285" s="20" t="s">
        <v>284</v>
      </c>
    </row>
    <row r="286" spans="1:13" ht="90" x14ac:dyDescent="0.25">
      <c r="A286" s="6">
        <v>282</v>
      </c>
      <c r="B286" s="7" t="s">
        <v>81</v>
      </c>
      <c r="C286" s="7">
        <v>14</v>
      </c>
      <c r="D286" s="7">
        <v>2</v>
      </c>
      <c r="E286" s="16">
        <v>12.8</v>
      </c>
      <c r="F286" s="16">
        <v>13.15</v>
      </c>
      <c r="G286" s="47" t="s">
        <v>527</v>
      </c>
      <c r="H286" s="196">
        <v>44323</v>
      </c>
      <c r="I286" s="196">
        <v>45267</v>
      </c>
      <c r="J286" s="198">
        <v>15000476</v>
      </c>
      <c r="K286" s="197">
        <v>1</v>
      </c>
      <c r="L286" s="199" t="s">
        <v>290</v>
      </c>
      <c r="M286" s="20" t="s">
        <v>284</v>
      </c>
    </row>
    <row r="287" spans="1:13" ht="150" x14ac:dyDescent="0.25">
      <c r="A287" s="5">
        <v>283</v>
      </c>
      <c r="B287" s="7" t="s">
        <v>82</v>
      </c>
      <c r="C287" s="8">
        <v>351</v>
      </c>
      <c r="D287" s="22">
        <v>1</v>
      </c>
      <c r="E287" s="23">
        <v>171.12</v>
      </c>
      <c r="F287" s="23">
        <v>176.54</v>
      </c>
      <c r="G287" s="199" t="s">
        <v>528</v>
      </c>
      <c r="H287" s="196">
        <v>45225</v>
      </c>
      <c r="I287" s="196">
        <v>45595</v>
      </c>
      <c r="J287" s="275">
        <v>8000000</v>
      </c>
      <c r="K287" s="197">
        <v>0.3</v>
      </c>
      <c r="L287" s="199" t="s">
        <v>529</v>
      </c>
      <c r="M287" s="20" t="s">
        <v>284</v>
      </c>
    </row>
    <row r="288" spans="1:13" s="3" customFormat="1" ht="150" x14ac:dyDescent="0.25">
      <c r="A288" s="6">
        <v>284</v>
      </c>
      <c r="B288" s="7" t="s">
        <v>82</v>
      </c>
      <c r="C288" s="8">
        <v>351</v>
      </c>
      <c r="D288" s="22">
        <v>60</v>
      </c>
      <c r="E288" s="23">
        <v>171.12</v>
      </c>
      <c r="F288" s="23">
        <v>176.54</v>
      </c>
      <c r="G288" s="199" t="s">
        <v>528</v>
      </c>
      <c r="H288" s="196">
        <v>43933</v>
      </c>
      <c r="I288" s="196">
        <v>45092</v>
      </c>
      <c r="J288" s="275">
        <v>4000000</v>
      </c>
      <c r="K288" s="197">
        <v>1</v>
      </c>
      <c r="L288" s="199" t="s">
        <v>290</v>
      </c>
      <c r="M288" s="20" t="s">
        <v>284</v>
      </c>
    </row>
    <row r="289" spans="1:13" s="3" customFormat="1" ht="150" x14ac:dyDescent="0.25">
      <c r="A289" s="6">
        <v>285</v>
      </c>
      <c r="B289" s="7" t="s">
        <v>82</v>
      </c>
      <c r="C289" s="8">
        <v>351</v>
      </c>
      <c r="D289" s="22">
        <v>66</v>
      </c>
      <c r="E289" s="23">
        <v>171.12</v>
      </c>
      <c r="F289" s="23">
        <v>176.54</v>
      </c>
      <c r="G289" s="199" t="s">
        <v>528</v>
      </c>
      <c r="H289" s="196">
        <v>43933</v>
      </c>
      <c r="I289" s="196">
        <v>45092</v>
      </c>
      <c r="J289" s="275">
        <v>3500000</v>
      </c>
      <c r="K289" s="197">
        <v>1</v>
      </c>
      <c r="L289" s="199" t="s">
        <v>290</v>
      </c>
      <c r="M289" s="20" t="s">
        <v>284</v>
      </c>
    </row>
    <row r="290" spans="1:13" s="3" customFormat="1" ht="150" x14ac:dyDescent="0.25">
      <c r="A290" s="5">
        <v>286</v>
      </c>
      <c r="B290" s="7" t="s">
        <v>82</v>
      </c>
      <c r="C290" s="8">
        <v>351</v>
      </c>
      <c r="D290" s="22">
        <v>8</v>
      </c>
      <c r="E290" s="23">
        <v>171.12</v>
      </c>
      <c r="F290" s="23">
        <v>176.54</v>
      </c>
      <c r="G290" s="199" t="s">
        <v>528</v>
      </c>
      <c r="H290" s="196">
        <v>43933</v>
      </c>
      <c r="I290" s="196">
        <v>45092</v>
      </c>
      <c r="J290" s="275">
        <v>5000000</v>
      </c>
      <c r="K290" s="197">
        <v>1</v>
      </c>
      <c r="L290" s="199" t="s">
        <v>290</v>
      </c>
      <c r="M290" s="20" t="s">
        <v>284</v>
      </c>
    </row>
    <row r="291" spans="1:13" ht="150" x14ac:dyDescent="0.25">
      <c r="A291" s="6">
        <v>287</v>
      </c>
      <c r="B291" s="7" t="s">
        <v>82</v>
      </c>
      <c r="C291" s="8">
        <v>351</v>
      </c>
      <c r="D291" s="22">
        <v>3</v>
      </c>
      <c r="E291" s="23">
        <v>171.12</v>
      </c>
      <c r="F291" s="23">
        <v>176.54</v>
      </c>
      <c r="G291" s="199" t="s">
        <v>528</v>
      </c>
      <c r="H291" s="196">
        <v>45225</v>
      </c>
      <c r="I291" s="196">
        <v>45595</v>
      </c>
      <c r="J291" s="275">
        <v>10000000</v>
      </c>
      <c r="K291" s="197">
        <v>0.2</v>
      </c>
      <c r="L291" s="199" t="s">
        <v>529</v>
      </c>
      <c r="M291" s="20" t="s">
        <v>284</v>
      </c>
    </row>
    <row r="292" spans="1:13" ht="150" x14ac:dyDescent="0.25">
      <c r="A292" s="6">
        <v>288</v>
      </c>
      <c r="B292" s="7" t="s">
        <v>82</v>
      </c>
      <c r="C292" s="8">
        <v>351</v>
      </c>
      <c r="D292" s="22">
        <v>5</v>
      </c>
      <c r="E292" s="23">
        <v>171.12</v>
      </c>
      <c r="F292" s="23">
        <v>176.54</v>
      </c>
      <c r="G292" s="199" t="s">
        <v>528</v>
      </c>
      <c r="H292" s="196">
        <v>45225</v>
      </c>
      <c r="I292" s="196">
        <v>45595</v>
      </c>
      <c r="J292" s="275">
        <v>7000000</v>
      </c>
      <c r="K292" s="197">
        <v>0.1</v>
      </c>
      <c r="L292" s="199" t="s">
        <v>529</v>
      </c>
      <c r="M292" s="20" t="s">
        <v>284</v>
      </c>
    </row>
    <row r="293" spans="1:13" ht="150" x14ac:dyDescent="0.25">
      <c r="A293" s="5">
        <v>289</v>
      </c>
      <c r="B293" s="7" t="s">
        <v>83</v>
      </c>
      <c r="C293" s="8">
        <v>351</v>
      </c>
      <c r="D293" s="24">
        <v>2</v>
      </c>
      <c r="E293" s="25">
        <v>140.24700000000001</v>
      </c>
      <c r="F293" s="25">
        <v>151.87299999999999</v>
      </c>
      <c r="G293" s="199" t="s">
        <v>530</v>
      </c>
      <c r="H293" s="196">
        <v>43749</v>
      </c>
      <c r="I293" s="196">
        <v>45443</v>
      </c>
      <c r="J293" s="330">
        <v>416672</v>
      </c>
      <c r="K293" s="197">
        <v>0.96</v>
      </c>
      <c r="L293" s="199" t="s">
        <v>531</v>
      </c>
      <c r="M293" s="20" t="s">
        <v>284</v>
      </c>
    </row>
    <row r="294" spans="1:13" s="3" customFormat="1" ht="150" x14ac:dyDescent="0.25">
      <c r="A294" s="6">
        <v>290</v>
      </c>
      <c r="B294" s="7" t="s">
        <v>83</v>
      </c>
      <c r="C294" s="8">
        <v>351</v>
      </c>
      <c r="D294" s="26">
        <v>2</v>
      </c>
      <c r="E294" s="25">
        <v>151.874</v>
      </c>
      <c r="F294" s="25">
        <v>153.41999999999999</v>
      </c>
      <c r="G294" s="199" t="s">
        <v>530</v>
      </c>
      <c r="H294" s="196">
        <v>43749</v>
      </c>
      <c r="I294" s="196">
        <v>45443</v>
      </c>
      <c r="J294" s="331"/>
      <c r="K294" s="197">
        <v>0.96</v>
      </c>
      <c r="L294" s="199" t="s">
        <v>531</v>
      </c>
      <c r="M294" s="20" t="s">
        <v>284</v>
      </c>
    </row>
    <row r="295" spans="1:13" ht="150" x14ac:dyDescent="0.25">
      <c r="A295" s="6">
        <v>291</v>
      </c>
      <c r="B295" s="7" t="s">
        <v>83</v>
      </c>
      <c r="C295" s="8">
        <v>351</v>
      </c>
      <c r="D295" s="26">
        <v>1</v>
      </c>
      <c r="E295" s="25">
        <v>153.322</v>
      </c>
      <c r="F295" s="25">
        <v>160.1</v>
      </c>
      <c r="G295" s="199" t="s">
        <v>530</v>
      </c>
      <c r="H295" s="196">
        <v>43749</v>
      </c>
      <c r="I295" s="196">
        <v>45443</v>
      </c>
      <c r="J295" s="331"/>
      <c r="K295" s="197">
        <v>0.96</v>
      </c>
      <c r="L295" s="199" t="s">
        <v>531</v>
      </c>
      <c r="M295" s="20" t="s">
        <v>284</v>
      </c>
    </row>
    <row r="296" spans="1:13" ht="150" x14ac:dyDescent="0.25">
      <c r="A296" s="5">
        <v>292</v>
      </c>
      <c r="B296" s="7" t="s">
        <v>83</v>
      </c>
      <c r="C296" s="8">
        <v>351</v>
      </c>
      <c r="D296" s="26">
        <v>2</v>
      </c>
      <c r="E296" s="25">
        <v>153.322</v>
      </c>
      <c r="F296" s="25">
        <v>160.1</v>
      </c>
      <c r="G296" s="199" t="s">
        <v>530</v>
      </c>
      <c r="H296" s="196">
        <v>43749</v>
      </c>
      <c r="I296" s="196">
        <v>45443</v>
      </c>
      <c r="J296" s="331"/>
      <c r="K296" s="197">
        <v>0.96</v>
      </c>
      <c r="L296" s="199" t="s">
        <v>531</v>
      </c>
      <c r="M296" s="20" t="s">
        <v>284</v>
      </c>
    </row>
    <row r="297" spans="1:13" ht="150" x14ac:dyDescent="0.25">
      <c r="A297" s="6">
        <v>293</v>
      </c>
      <c r="B297" s="7" t="s">
        <v>83</v>
      </c>
      <c r="C297" s="8">
        <v>351</v>
      </c>
      <c r="D297" s="26">
        <v>2</v>
      </c>
      <c r="E297" s="25">
        <v>160.077</v>
      </c>
      <c r="F297" s="25">
        <v>161.60599999999999</v>
      </c>
      <c r="G297" s="199" t="s">
        <v>530</v>
      </c>
      <c r="H297" s="196">
        <v>43749</v>
      </c>
      <c r="I297" s="196">
        <v>45443</v>
      </c>
      <c r="J297" s="331"/>
      <c r="K297" s="197">
        <v>0.96</v>
      </c>
      <c r="L297" s="199" t="s">
        <v>531</v>
      </c>
      <c r="M297" s="20" t="s">
        <v>284</v>
      </c>
    </row>
    <row r="298" spans="1:13" ht="150" x14ac:dyDescent="0.25">
      <c r="A298" s="6">
        <v>294</v>
      </c>
      <c r="B298" s="7" t="s">
        <v>83</v>
      </c>
      <c r="C298" s="8">
        <v>351</v>
      </c>
      <c r="D298" s="26">
        <v>1</v>
      </c>
      <c r="E298" s="25">
        <v>160.1</v>
      </c>
      <c r="F298" s="25">
        <v>161.523</v>
      </c>
      <c r="G298" s="199" t="s">
        <v>530</v>
      </c>
      <c r="H298" s="196">
        <v>43749</v>
      </c>
      <c r="I298" s="196">
        <v>45443</v>
      </c>
      <c r="J298" s="331"/>
      <c r="K298" s="197">
        <v>0.8</v>
      </c>
      <c r="L298" s="199" t="s">
        <v>532</v>
      </c>
      <c r="M298" s="20" t="s">
        <v>284</v>
      </c>
    </row>
    <row r="299" spans="1:13" ht="150" x14ac:dyDescent="0.25">
      <c r="A299" s="5">
        <v>295</v>
      </c>
      <c r="B299" s="7" t="s">
        <v>83</v>
      </c>
      <c r="C299" s="8">
        <v>351</v>
      </c>
      <c r="D299" s="26">
        <v>3</v>
      </c>
      <c r="E299" s="25">
        <v>160.19999999999999</v>
      </c>
      <c r="F299" s="25">
        <v>161.1</v>
      </c>
      <c r="G299" s="209" t="s">
        <v>435</v>
      </c>
      <c r="H299" s="209" t="s">
        <v>534</v>
      </c>
      <c r="I299" s="209" t="s">
        <v>534</v>
      </c>
      <c r="J299" s="331"/>
      <c r="K299" s="197">
        <v>0</v>
      </c>
      <c r="L299" s="157" t="s">
        <v>533</v>
      </c>
      <c r="M299" s="20" t="s">
        <v>284</v>
      </c>
    </row>
    <row r="300" spans="1:13" ht="150" x14ac:dyDescent="0.25">
      <c r="A300" s="6">
        <v>296</v>
      </c>
      <c r="B300" s="7" t="s">
        <v>83</v>
      </c>
      <c r="C300" s="8">
        <v>351</v>
      </c>
      <c r="D300" s="26">
        <v>1</v>
      </c>
      <c r="E300" s="25">
        <v>161.523</v>
      </c>
      <c r="F300" s="25">
        <v>171.12</v>
      </c>
      <c r="G300" s="199" t="s">
        <v>530</v>
      </c>
      <c r="H300" s="196">
        <v>43749</v>
      </c>
      <c r="I300" s="196">
        <v>45443</v>
      </c>
      <c r="J300" s="331"/>
      <c r="K300" s="197">
        <v>0.6</v>
      </c>
      <c r="L300" s="199" t="s">
        <v>532</v>
      </c>
      <c r="M300" s="20" t="s">
        <v>284</v>
      </c>
    </row>
    <row r="301" spans="1:13" ht="150" x14ac:dyDescent="0.25">
      <c r="A301" s="6">
        <v>297</v>
      </c>
      <c r="B301" s="7" t="s">
        <v>83</v>
      </c>
      <c r="C301" s="8">
        <v>351</v>
      </c>
      <c r="D301" s="26">
        <v>2</v>
      </c>
      <c r="E301" s="25">
        <v>161.60599999999999</v>
      </c>
      <c r="F301" s="25">
        <v>171.12</v>
      </c>
      <c r="G301" s="199" t="s">
        <v>530</v>
      </c>
      <c r="H301" s="196">
        <v>43749</v>
      </c>
      <c r="I301" s="196">
        <v>45443</v>
      </c>
      <c r="J301" s="332"/>
      <c r="K301" s="197">
        <v>0.9</v>
      </c>
      <c r="L301" s="199" t="s">
        <v>532</v>
      </c>
      <c r="M301" s="20" t="s">
        <v>284</v>
      </c>
    </row>
    <row r="302" spans="1:13" ht="150" x14ac:dyDescent="0.25">
      <c r="A302" s="5">
        <v>298</v>
      </c>
      <c r="B302" s="7" t="s">
        <v>16</v>
      </c>
      <c r="C302" s="8">
        <v>351</v>
      </c>
      <c r="D302" s="8">
        <v>2</v>
      </c>
      <c r="E302" s="18">
        <v>105.82</v>
      </c>
      <c r="F302" s="8">
        <v>105.827</v>
      </c>
      <c r="G302" s="210" t="s">
        <v>535</v>
      </c>
      <c r="H302" s="196">
        <v>44743</v>
      </c>
      <c r="I302" s="196">
        <v>45098</v>
      </c>
      <c r="J302" s="275">
        <v>8462136.75</v>
      </c>
      <c r="K302" s="197">
        <v>1</v>
      </c>
      <c r="L302" s="199" t="s">
        <v>290</v>
      </c>
      <c r="M302" s="20" t="s">
        <v>284</v>
      </c>
    </row>
    <row r="303" spans="1:13" ht="150" x14ac:dyDescent="0.25">
      <c r="A303" s="6">
        <v>299</v>
      </c>
      <c r="B303" s="7" t="s">
        <v>16</v>
      </c>
      <c r="C303" s="8">
        <v>351</v>
      </c>
      <c r="D303" s="8">
        <v>1</v>
      </c>
      <c r="E303" s="8">
        <v>116.726</v>
      </c>
      <c r="F303" s="8">
        <v>120.004</v>
      </c>
      <c r="G303" s="210" t="s">
        <v>536</v>
      </c>
      <c r="H303" s="196">
        <v>44743</v>
      </c>
      <c r="I303" s="196">
        <v>44889</v>
      </c>
      <c r="J303" s="275">
        <v>1737074.99</v>
      </c>
      <c r="K303" s="197">
        <v>1</v>
      </c>
      <c r="L303" s="199" t="s">
        <v>290</v>
      </c>
      <c r="M303" s="20" t="s">
        <v>284</v>
      </c>
    </row>
    <row r="304" spans="1:13" ht="150" x14ac:dyDescent="0.25">
      <c r="A304" s="6">
        <v>300</v>
      </c>
      <c r="B304" s="7" t="s">
        <v>16</v>
      </c>
      <c r="C304" s="8">
        <v>351</v>
      </c>
      <c r="D304" s="8">
        <v>2</v>
      </c>
      <c r="E304" s="8">
        <v>121.574</v>
      </c>
      <c r="F304" s="8">
        <v>126.965</v>
      </c>
      <c r="G304" s="210" t="s">
        <v>536</v>
      </c>
      <c r="H304" s="196">
        <v>44774</v>
      </c>
      <c r="I304" s="196">
        <v>45195</v>
      </c>
      <c r="J304" s="275">
        <v>21901451.57</v>
      </c>
      <c r="K304" s="197">
        <v>1</v>
      </c>
      <c r="L304" s="199" t="s">
        <v>290</v>
      </c>
      <c r="M304" s="20" t="s">
        <v>284</v>
      </c>
    </row>
    <row r="305" spans="1:13" ht="150" x14ac:dyDescent="0.25">
      <c r="A305" s="5">
        <v>301</v>
      </c>
      <c r="B305" s="7" t="s">
        <v>16</v>
      </c>
      <c r="C305" s="8">
        <v>351</v>
      </c>
      <c r="D305" s="8">
        <v>2</v>
      </c>
      <c r="E305" s="8">
        <v>127.319</v>
      </c>
      <c r="F305" s="18">
        <v>128.68</v>
      </c>
      <c r="G305" s="210" t="s">
        <v>537</v>
      </c>
      <c r="H305" s="196">
        <v>44774</v>
      </c>
      <c r="I305" s="196">
        <v>45252</v>
      </c>
      <c r="J305" s="275">
        <v>15658258.49</v>
      </c>
      <c r="K305" s="197">
        <v>1</v>
      </c>
      <c r="L305" s="199" t="s">
        <v>290</v>
      </c>
      <c r="M305" s="20" t="s">
        <v>284</v>
      </c>
    </row>
    <row r="306" spans="1:13" ht="150" x14ac:dyDescent="0.25">
      <c r="A306" s="6">
        <v>302</v>
      </c>
      <c r="B306" s="7" t="s">
        <v>16</v>
      </c>
      <c r="C306" s="8">
        <v>351</v>
      </c>
      <c r="D306" s="8">
        <v>1</v>
      </c>
      <c r="E306" s="8">
        <v>105.82</v>
      </c>
      <c r="F306" s="8">
        <v>105.827</v>
      </c>
      <c r="G306" s="210" t="s">
        <v>535</v>
      </c>
      <c r="H306" s="196">
        <v>45099</v>
      </c>
      <c r="I306" s="196">
        <v>45387</v>
      </c>
      <c r="J306" s="275">
        <v>13443884.24</v>
      </c>
      <c r="K306" s="197">
        <v>0.85</v>
      </c>
      <c r="L306" s="199" t="s">
        <v>538</v>
      </c>
      <c r="M306" s="20" t="s">
        <v>284</v>
      </c>
    </row>
    <row r="307" spans="1:13" ht="150" x14ac:dyDescent="0.25">
      <c r="A307" s="6">
        <v>303</v>
      </c>
      <c r="B307" s="7" t="s">
        <v>16</v>
      </c>
      <c r="C307" s="8">
        <v>351</v>
      </c>
      <c r="D307" s="8">
        <v>1</v>
      </c>
      <c r="E307" s="8">
        <v>121.574</v>
      </c>
      <c r="F307" s="8">
        <v>126.965</v>
      </c>
      <c r="G307" s="210" t="s">
        <v>536</v>
      </c>
      <c r="H307" s="196">
        <v>45195</v>
      </c>
      <c r="I307" s="196">
        <v>45530</v>
      </c>
      <c r="J307" s="275">
        <v>2630653.0699999998</v>
      </c>
      <c r="K307" s="197">
        <v>0.3</v>
      </c>
      <c r="L307" s="199" t="s">
        <v>539</v>
      </c>
      <c r="M307" s="20" t="s">
        <v>284</v>
      </c>
    </row>
    <row r="308" spans="1:13" ht="150" x14ac:dyDescent="0.25">
      <c r="A308" s="5">
        <v>304</v>
      </c>
      <c r="B308" s="7" t="s">
        <v>16</v>
      </c>
      <c r="C308" s="8">
        <v>351</v>
      </c>
      <c r="D308" s="8">
        <v>1</v>
      </c>
      <c r="E308" s="8">
        <v>127.319</v>
      </c>
      <c r="F308" s="18">
        <v>128.68</v>
      </c>
      <c r="G308" s="210" t="s">
        <v>537</v>
      </c>
      <c r="H308" s="196">
        <v>45195</v>
      </c>
      <c r="I308" s="196">
        <v>45530</v>
      </c>
      <c r="J308" s="275">
        <v>3047266.76</v>
      </c>
      <c r="K308" s="197">
        <v>0.3</v>
      </c>
      <c r="L308" s="199" t="s">
        <v>539</v>
      </c>
      <c r="M308" s="20" t="s">
        <v>284</v>
      </c>
    </row>
    <row r="309" spans="1:13" ht="150" x14ac:dyDescent="0.25">
      <c r="A309" s="6">
        <v>305</v>
      </c>
      <c r="B309" s="7" t="s">
        <v>16</v>
      </c>
      <c r="C309" s="8">
        <v>351</v>
      </c>
      <c r="D309" s="8">
        <v>1</v>
      </c>
      <c r="E309" s="8">
        <v>116.726</v>
      </c>
      <c r="F309" s="8">
        <v>126.965</v>
      </c>
      <c r="G309" s="211" t="s">
        <v>540</v>
      </c>
      <c r="H309" s="200">
        <v>45253</v>
      </c>
      <c r="I309" s="200">
        <v>45530</v>
      </c>
      <c r="J309" s="212">
        <v>0</v>
      </c>
      <c r="K309" s="213">
        <v>0</v>
      </c>
      <c r="L309" s="214" t="s">
        <v>541</v>
      </c>
      <c r="M309" s="20" t="s">
        <v>284</v>
      </c>
    </row>
    <row r="310" spans="1:13" ht="150" x14ac:dyDescent="0.25">
      <c r="A310" s="6">
        <v>306</v>
      </c>
      <c r="B310" s="7" t="s">
        <v>16</v>
      </c>
      <c r="C310" s="8">
        <v>351</v>
      </c>
      <c r="D310" s="8">
        <v>2</v>
      </c>
      <c r="E310" s="8">
        <v>116.726</v>
      </c>
      <c r="F310" s="8">
        <v>126.965</v>
      </c>
      <c r="G310" s="211" t="s">
        <v>542</v>
      </c>
      <c r="H310" s="200">
        <v>45531</v>
      </c>
      <c r="I310" s="200">
        <v>45558</v>
      </c>
      <c r="J310" s="212">
        <v>0</v>
      </c>
      <c r="K310" s="213">
        <v>0</v>
      </c>
      <c r="L310" s="214" t="s">
        <v>543</v>
      </c>
      <c r="M310" s="20" t="s">
        <v>284</v>
      </c>
    </row>
    <row r="311" spans="1:13" ht="165" x14ac:dyDescent="0.25">
      <c r="A311" s="5">
        <v>307</v>
      </c>
      <c r="B311" s="7" t="s">
        <v>84</v>
      </c>
      <c r="C311" s="8">
        <v>351</v>
      </c>
      <c r="D311" s="8">
        <v>1</v>
      </c>
      <c r="E311" s="18">
        <v>53.5</v>
      </c>
      <c r="F311" s="18">
        <v>70.680000000000007</v>
      </c>
      <c r="G311" s="210" t="s">
        <v>544</v>
      </c>
      <c r="H311" s="196">
        <v>44593</v>
      </c>
      <c r="I311" s="196">
        <v>44977</v>
      </c>
      <c r="J311" s="333">
        <v>425179.27679999999</v>
      </c>
      <c r="K311" s="197">
        <v>1</v>
      </c>
      <c r="L311" s="215" t="s">
        <v>290</v>
      </c>
      <c r="M311" s="20" t="s">
        <v>284</v>
      </c>
    </row>
    <row r="312" spans="1:13" ht="165" x14ac:dyDescent="0.25">
      <c r="A312" s="6">
        <v>308</v>
      </c>
      <c r="B312" s="7" t="s">
        <v>84</v>
      </c>
      <c r="C312" s="8">
        <v>351</v>
      </c>
      <c r="D312" s="8">
        <v>2</v>
      </c>
      <c r="E312" s="18">
        <v>53.5</v>
      </c>
      <c r="F312" s="18">
        <v>70.680000000000007</v>
      </c>
      <c r="G312" s="210" t="s">
        <v>544</v>
      </c>
      <c r="H312" s="196">
        <f>I311+1</f>
        <v>44978</v>
      </c>
      <c r="I312" s="196">
        <v>45281</v>
      </c>
      <c r="J312" s="334"/>
      <c r="K312" s="197">
        <v>1</v>
      </c>
      <c r="L312" s="215" t="s">
        <v>290</v>
      </c>
      <c r="M312" s="20" t="s">
        <v>284</v>
      </c>
    </row>
    <row r="313" spans="1:13" ht="165" x14ac:dyDescent="0.25">
      <c r="A313" s="6">
        <v>309</v>
      </c>
      <c r="B313" s="7" t="s">
        <v>84</v>
      </c>
      <c r="C313" s="8">
        <v>351</v>
      </c>
      <c r="D313" s="8">
        <v>2</v>
      </c>
      <c r="E313" s="18">
        <v>78.55</v>
      </c>
      <c r="F313" s="18">
        <v>81.876999999999995</v>
      </c>
      <c r="G313" s="210" t="s">
        <v>545</v>
      </c>
      <c r="H313" s="196">
        <v>44583</v>
      </c>
      <c r="I313" s="196">
        <v>44995</v>
      </c>
      <c r="J313" s="334"/>
      <c r="K313" s="197">
        <v>1</v>
      </c>
      <c r="L313" s="215" t="s">
        <v>290</v>
      </c>
      <c r="M313" s="20" t="s">
        <v>284</v>
      </c>
    </row>
    <row r="314" spans="1:13" ht="165" x14ac:dyDescent="0.25">
      <c r="A314" s="5">
        <v>310</v>
      </c>
      <c r="B314" s="7" t="s">
        <v>84</v>
      </c>
      <c r="C314" s="8">
        <v>351</v>
      </c>
      <c r="D314" s="8">
        <v>1</v>
      </c>
      <c r="E314" s="18">
        <v>78.45</v>
      </c>
      <c r="F314" s="18">
        <v>78.55</v>
      </c>
      <c r="G314" s="210" t="s">
        <v>546</v>
      </c>
      <c r="H314" s="196">
        <f>I313</f>
        <v>44995</v>
      </c>
      <c r="I314" s="196">
        <v>45029</v>
      </c>
      <c r="J314" s="335"/>
      <c r="K314" s="197">
        <v>1</v>
      </c>
      <c r="L314" s="215" t="s">
        <v>290</v>
      </c>
      <c r="M314" s="20" t="s">
        <v>284</v>
      </c>
    </row>
    <row r="315" spans="1:13" ht="150" x14ac:dyDescent="0.25">
      <c r="A315" s="6">
        <v>311</v>
      </c>
      <c r="B315" s="7" t="s">
        <v>85</v>
      </c>
      <c r="C315" s="7">
        <v>351</v>
      </c>
      <c r="D315" s="7">
        <v>2</v>
      </c>
      <c r="E315" s="7">
        <v>83.727999999999994</v>
      </c>
      <c r="F315" s="7">
        <v>97.147999999999996</v>
      </c>
      <c r="G315" s="199" t="s">
        <v>547</v>
      </c>
      <c r="H315" s="196">
        <v>43857</v>
      </c>
      <c r="I315" s="196">
        <v>45279</v>
      </c>
      <c r="J315" s="330">
        <v>415000</v>
      </c>
      <c r="K315" s="197">
        <v>0.99</v>
      </c>
      <c r="L315" s="199" t="s">
        <v>548</v>
      </c>
      <c r="M315" s="20" t="s">
        <v>284</v>
      </c>
    </row>
    <row r="316" spans="1:13" ht="150" x14ac:dyDescent="0.25">
      <c r="A316" s="6">
        <v>312</v>
      </c>
      <c r="B316" s="7" t="s">
        <v>85</v>
      </c>
      <c r="C316" s="7">
        <v>351</v>
      </c>
      <c r="D316" s="7">
        <v>2</v>
      </c>
      <c r="E316" s="27">
        <v>97.65</v>
      </c>
      <c r="F316" s="27">
        <v>105.827</v>
      </c>
      <c r="G316" s="199" t="s">
        <v>547</v>
      </c>
      <c r="H316" s="196">
        <v>43857</v>
      </c>
      <c r="I316" s="196">
        <v>45279</v>
      </c>
      <c r="J316" s="331"/>
      <c r="K316" s="197">
        <v>0.99</v>
      </c>
      <c r="L316" s="199" t="s">
        <v>548</v>
      </c>
      <c r="M316" s="20" t="s">
        <v>284</v>
      </c>
    </row>
    <row r="317" spans="1:13" ht="150" x14ac:dyDescent="0.25">
      <c r="A317" s="5">
        <v>313</v>
      </c>
      <c r="B317" s="7" t="s">
        <v>85</v>
      </c>
      <c r="C317" s="7">
        <v>351</v>
      </c>
      <c r="D317" s="28">
        <v>1</v>
      </c>
      <c r="E317" s="27">
        <v>84.734999999999999</v>
      </c>
      <c r="F317" s="27">
        <v>96.007999999999996</v>
      </c>
      <c r="G317" s="199" t="s">
        <v>547</v>
      </c>
      <c r="H317" s="196">
        <v>43857</v>
      </c>
      <c r="I317" s="196">
        <v>45279</v>
      </c>
      <c r="J317" s="331"/>
      <c r="K317" s="197">
        <v>0.99</v>
      </c>
      <c r="L317" s="199" t="s">
        <v>548</v>
      </c>
      <c r="M317" s="20" t="s">
        <v>284</v>
      </c>
    </row>
    <row r="318" spans="1:13" ht="150" x14ac:dyDescent="0.25">
      <c r="A318" s="6">
        <v>314</v>
      </c>
      <c r="B318" s="7" t="s">
        <v>85</v>
      </c>
      <c r="C318" s="7">
        <v>351</v>
      </c>
      <c r="D318" s="28">
        <v>1.3</v>
      </c>
      <c r="E318" s="27">
        <v>96.007999999999996</v>
      </c>
      <c r="F318" s="27">
        <v>97.65</v>
      </c>
      <c r="G318" s="199" t="s">
        <v>547</v>
      </c>
      <c r="H318" s="196">
        <v>43857</v>
      </c>
      <c r="I318" s="196">
        <v>45279</v>
      </c>
      <c r="J318" s="331"/>
      <c r="K318" s="197">
        <v>0.99</v>
      </c>
      <c r="L318" s="199" t="s">
        <v>548</v>
      </c>
      <c r="M318" s="20" t="s">
        <v>284</v>
      </c>
    </row>
    <row r="319" spans="1:13" ht="150" x14ac:dyDescent="0.25">
      <c r="A319" s="6">
        <v>315</v>
      </c>
      <c r="B319" s="7" t="s">
        <v>85</v>
      </c>
      <c r="C319" s="7">
        <v>351</v>
      </c>
      <c r="D319" s="28">
        <v>1</v>
      </c>
      <c r="E319" s="27">
        <v>97.65</v>
      </c>
      <c r="F319" s="27">
        <v>105.827</v>
      </c>
      <c r="G319" s="199" t="s">
        <v>547</v>
      </c>
      <c r="H319" s="196">
        <v>43857</v>
      </c>
      <c r="I319" s="196">
        <v>45279</v>
      </c>
      <c r="J319" s="331"/>
      <c r="K319" s="197">
        <v>0.99</v>
      </c>
      <c r="L319" s="199" t="s">
        <v>548</v>
      </c>
      <c r="M319" s="20" t="s">
        <v>284</v>
      </c>
    </row>
    <row r="320" spans="1:13" ht="150" x14ac:dyDescent="0.25">
      <c r="A320" s="5">
        <v>316</v>
      </c>
      <c r="B320" s="7" t="s">
        <v>85</v>
      </c>
      <c r="C320" s="7">
        <v>351</v>
      </c>
      <c r="D320" s="28">
        <v>2</v>
      </c>
      <c r="E320" s="27">
        <v>84.734999999999999</v>
      </c>
      <c r="F320" s="27">
        <v>96.007999999999996</v>
      </c>
      <c r="G320" s="199" t="s">
        <v>547</v>
      </c>
      <c r="H320" s="196">
        <v>43857</v>
      </c>
      <c r="I320" s="196">
        <v>45279</v>
      </c>
      <c r="J320" s="331"/>
      <c r="K320" s="197">
        <v>0.99</v>
      </c>
      <c r="L320" s="199" t="s">
        <v>548</v>
      </c>
      <c r="M320" s="20" t="s">
        <v>284</v>
      </c>
    </row>
    <row r="321" spans="1:13" ht="150" x14ac:dyDescent="0.25">
      <c r="A321" s="6">
        <v>317</v>
      </c>
      <c r="B321" s="7" t="s">
        <v>85</v>
      </c>
      <c r="C321" s="7">
        <v>351</v>
      </c>
      <c r="D321" s="28">
        <v>2.4</v>
      </c>
      <c r="E321" s="27">
        <v>96.007999999999996</v>
      </c>
      <c r="F321" s="27">
        <v>97.65</v>
      </c>
      <c r="G321" s="199" t="s">
        <v>547</v>
      </c>
      <c r="H321" s="196">
        <v>43857</v>
      </c>
      <c r="I321" s="196">
        <v>45279</v>
      </c>
      <c r="J321" s="331"/>
      <c r="K321" s="197">
        <v>0.99</v>
      </c>
      <c r="L321" s="199" t="s">
        <v>548</v>
      </c>
      <c r="M321" s="20" t="s">
        <v>284</v>
      </c>
    </row>
    <row r="322" spans="1:13" ht="150" x14ac:dyDescent="0.25">
      <c r="A322" s="6">
        <v>318</v>
      </c>
      <c r="B322" s="7" t="s">
        <v>85</v>
      </c>
      <c r="C322" s="7">
        <v>351</v>
      </c>
      <c r="D322" s="28">
        <v>2</v>
      </c>
      <c r="E322" s="27">
        <v>97.65</v>
      </c>
      <c r="F322" s="27">
        <v>105.827</v>
      </c>
      <c r="G322" s="199" t="s">
        <v>547</v>
      </c>
      <c r="H322" s="196">
        <v>43857</v>
      </c>
      <c r="I322" s="196">
        <v>45279</v>
      </c>
      <c r="J322" s="331"/>
      <c r="K322" s="197">
        <v>0.99</v>
      </c>
      <c r="L322" s="199" t="s">
        <v>548</v>
      </c>
      <c r="M322" s="20" t="s">
        <v>284</v>
      </c>
    </row>
    <row r="323" spans="1:13" ht="150" x14ac:dyDescent="0.25">
      <c r="A323" s="5">
        <v>319</v>
      </c>
      <c r="B323" s="7" t="s">
        <v>85</v>
      </c>
      <c r="C323" s="7">
        <v>351</v>
      </c>
      <c r="D323" s="28">
        <v>2</v>
      </c>
      <c r="E323" s="27">
        <v>84.734999999999999</v>
      </c>
      <c r="F323" s="27">
        <v>96.007999999999996</v>
      </c>
      <c r="G323" s="199" t="s">
        <v>547</v>
      </c>
      <c r="H323" s="196">
        <v>43857</v>
      </c>
      <c r="I323" s="196">
        <v>45279</v>
      </c>
      <c r="J323" s="331"/>
      <c r="K323" s="197">
        <v>0.99</v>
      </c>
      <c r="L323" s="199" t="s">
        <v>548</v>
      </c>
      <c r="M323" s="20" t="s">
        <v>284</v>
      </c>
    </row>
    <row r="324" spans="1:13" ht="150" x14ac:dyDescent="0.25">
      <c r="A324" s="6">
        <v>320</v>
      </c>
      <c r="B324" s="7" t="s">
        <v>85</v>
      </c>
      <c r="C324" s="7">
        <v>351</v>
      </c>
      <c r="D324" s="28">
        <v>2.4</v>
      </c>
      <c r="E324" s="27">
        <v>96.007999999999996</v>
      </c>
      <c r="F324" s="27">
        <v>97.65</v>
      </c>
      <c r="G324" s="199" t="s">
        <v>547</v>
      </c>
      <c r="H324" s="196">
        <v>43857</v>
      </c>
      <c r="I324" s="196">
        <v>45279</v>
      </c>
      <c r="J324" s="331"/>
      <c r="K324" s="197">
        <v>0.99</v>
      </c>
      <c r="L324" s="199" t="s">
        <v>548</v>
      </c>
      <c r="M324" s="20" t="s">
        <v>284</v>
      </c>
    </row>
    <row r="325" spans="1:13" ht="150" x14ac:dyDescent="0.25">
      <c r="A325" s="6">
        <v>321</v>
      </c>
      <c r="B325" s="7" t="s">
        <v>85</v>
      </c>
      <c r="C325" s="7">
        <v>351</v>
      </c>
      <c r="D325" s="28">
        <v>2</v>
      </c>
      <c r="E325" s="27">
        <v>97.65</v>
      </c>
      <c r="F325" s="27">
        <v>105.827</v>
      </c>
      <c r="G325" s="199" t="s">
        <v>547</v>
      </c>
      <c r="H325" s="196">
        <v>43857</v>
      </c>
      <c r="I325" s="196">
        <v>45279</v>
      </c>
      <c r="J325" s="331"/>
      <c r="K325" s="197">
        <v>0.99</v>
      </c>
      <c r="L325" s="199" t="s">
        <v>548</v>
      </c>
      <c r="M325" s="20" t="s">
        <v>284</v>
      </c>
    </row>
    <row r="326" spans="1:13" ht="150" x14ac:dyDescent="0.25">
      <c r="A326" s="5">
        <v>322</v>
      </c>
      <c r="B326" s="7" t="s">
        <v>85</v>
      </c>
      <c r="C326" s="7">
        <v>351</v>
      </c>
      <c r="D326" s="28">
        <v>1</v>
      </c>
      <c r="E326" s="27">
        <v>84.734999999999999</v>
      </c>
      <c r="F326" s="27">
        <v>96.007999999999996</v>
      </c>
      <c r="G326" s="199" t="s">
        <v>547</v>
      </c>
      <c r="H326" s="196">
        <v>43857</v>
      </c>
      <c r="I326" s="196">
        <v>45279</v>
      </c>
      <c r="J326" s="331"/>
      <c r="K326" s="197">
        <v>0.99</v>
      </c>
      <c r="L326" s="199" t="s">
        <v>548</v>
      </c>
      <c r="M326" s="20" t="s">
        <v>284</v>
      </c>
    </row>
    <row r="327" spans="1:13" ht="150" x14ac:dyDescent="0.25">
      <c r="A327" s="6">
        <v>323</v>
      </c>
      <c r="B327" s="7" t="s">
        <v>85</v>
      </c>
      <c r="C327" s="7">
        <v>351</v>
      </c>
      <c r="D327" s="28">
        <v>1.3</v>
      </c>
      <c r="E327" s="27">
        <v>96.007999999999996</v>
      </c>
      <c r="F327" s="27">
        <v>97.65</v>
      </c>
      <c r="G327" s="199" t="s">
        <v>547</v>
      </c>
      <c r="H327" s="196">
        <v>43857</v>
      </c>
      <c r="I327" s="196">
        <v>45279</v>
      </c>
      <c r="J327" s="331"/>
      <c r="K327" s="197">
        <v>0.99</v>
      </c>
      <c r="L327" s="199" t="s">
        <v>548</v>
      </c>
      <c r="M327" s="20" t="s">
        <v>284</v>
      </c>
    </row>
    <row r="328" spans="1:13" ht="150" x14ac:dyDescent="0.25">
      <c r="A328" s="6">
        <v>324</v>
      </c>
      <c r="B328" s="7" t="s">
        <v>85</v>
      </c>
      <c r="C328" s="7">
        <v>351</v>
      </c>
      <c r="D328" s="28">
        <v>1</v>
      </c>
      <c r="E328" s="27">
        <v>97.65</v>
      </c>
      <c r="F328" s="27">
        <v>105.827</v>
      </c>
      <c r="G328" s="199" t="s">
        <v>547</v>
      </c>
      <c r="H328" s="196">
        <v>43857</v>
      </c>
      <c r="I328" s="196">
        <v>45279</v>
      </c>
      <c r="J328" s="332"/>
      <c r="K328" s="197">
        <v>0.99</v>
      </c>
      <c r="L328" s="199" t="s">
        <v>548</v>
      </c>
      <c r="M328" s="20" t="s">
        <v>284</v>
      </c>
    </row>
    <row r="329" spans="1:13" ht="409.5" x14ac:dyDescent="0.25">
      <c r="A329" s="5">
        <v>325</v>
      </c>
      <c r="B329" s="7" t="s">
        <v>86</v>
      </c>
      <c r="C329" s="8">
        <v>1</v>
      </c>
      <c r="D329" s="8">
        <v>2</v>
      </c>
      <c r="E329" s="23">
        <v>293.822</v>
      </c>
      <c r="F329" s="23">
        <v>301.14499999999998</v>
      </c>
      <c r="G329" s="116" t="s">
        <v>370</v>
      </c>
      <c r="H329" s="222">
        <v>44124</v>
      </c>
      <c r="I329" s="222">
        <v>45167</v>
      </c>
      <c r="J329" s="288">
        <v>28974.9</v>
      </c>
      <c r="K329" s="223">
        <v>1</v>
      </c>
      <c r="L329" s="221" t="s">
        <v>290</v>
      </c>
      <c r="M329" s="156" t="s">
        <v>287</v>
      </c>
    </row>
    <row r="330" spans="1:13" ht="409.5" x14ac:dyDescent="0.25">
      <c r="A330" s="6">
        <v>326</v>
      </c>
      <c r="B330" s="7" t="s">
        <v>87</v>
      </c>
      <c r="C330" s="8">
        <v>3</v>
      </c>
      <c r="D330" s="8">
        <v>2</v>
      </c>
      <c r="E330" s="18">
        <v>41.73</v>
      </c>
      <c r="F330" s="18">
        <v>41.75</v>
      </c>
      <c r="G330" s="116" t="s">
        <v>370</v>
      </c>
      <c r="H330" s="126">
        <v>45275</v>
      </c>
      <c r="I330" s="126">
        <v>46310</v>
      </c>
      <c r="J330" s="81">
        <v>20261</v>
      </c>
      <c r="K330" s="127">
        <v>0</v>
      </c>
      <c r="L330" s="114" t="s">
        <v>372</v>
      </c>
      <c r="M330" s="115" t="s">
        <v>287</v>
      </c>
    </row>
    <row r="331" spans="1:13" ht="360" x14ac:dyDescent="0.25">
      <c r="A331" s="6">
        <v>327</v>
      </c>
      <c r="B331" s="7" t="s">
        <v>87</v>
      </c>
      <c r="C331" s="8">
        <v>3</v>
      </c>
      <c r="D331" s="8">
        <v>1</v>
      </c>
      <c r="E331" s="18">
        <v>41.73</v>
      </c>
      <c r="F331" s="18">
        <v>41.75</v>
      </c>
      <c r="G331" s="111" t="s">
        <v>371</v>
      </c>
      <c r="H331" s="126">
        <v>45275</v>
      </c>
      <c r="I331" s="126">
        <v>46310</v>
      </c>
      <c r="J331" s="289">
        <v>20261</v>
      </c>
      <c r="K331" s="127">
        <v>0</v>
      </c>
      <c r="L331" s="266" t="s">
        <v>552</v>
      </c>
      <c r="M331" s="115" t="s">
        <v>287</v>
      </c>
    </row>
    <row r="332" spans="1:13" ht="360" x14ac:dyDescent="0.25">
      <c r="A332" s="5">
        <v>328</v>
      </c>
      <c r="B332" s="7" t="s">
        <v>88</v>
      </c>
      <c r="C332" s="17">
        <v>25</v>
      </c>
      <c r="D332" s="17">
        <v>1</v>
      </c>
      <c r="E332" s="29">
        <v>16.492000000000001</v>
      </c>
      <c r="F332" s="29">
        <v>23.434999999999999</v>
      </c>
      <c r="G332" s="111" t="s">
        <v>371</v>
      </c>
      <c r="H332" s="126">
        <v>45275</v>
      </c>
      <c r="I332" s="126">
        <v>46310</v>
      </c>
      <c r="J332" s="81">
        <v>20261</v>
      </c>
      <c r="K332" s="127">
        <v>0</v>
      </c>
      <c r="L332" s="224" t="s">
        <v>372</v>
      </c>
      <c r="M332" s="115" t="s">
        <v>287</v>
      </c>
    </row>
    <row r="333" spans="1:13" ht="345" x14ac:dyDescent="0.25">
      <c r="A333" s="6">
        <v>329</v>
      </c>
      <c r="B333" s="7" t="s">
        <v>88</v>
      </c>
      <c r="C333" s="17">
        <v>17</v>
      </c>
      <c r="D333" s="17">
        <v>2</v>
      </c>
      <c r="E333" s="29">
        <v>10.257999999999999</v>
      </c>
      <c r="F333" s="29">
        <v>18.626000000000001</v>
      </c>
      <c r="G333" s="116" t="s">
        <v>373</v>
      </c>
      <c r="H333" s="112">
        <v>44312</v>
      </c>
      <c r="I333" s="112">
        <v>45380</v>
      </c>
      <c r="J333" s="290">
        <v>22262.3</v>
      </c>
      <c r="K333" s="127">
        <v>1</v>
      </c>
      <c r="L333" s="225" t="s">
        <v>290</v>
      </c>
      <c r="M333" s="115" t="s">
        <v>287</v>
      </c>
    </row>
    <row r="334" spans="1:13" ht="345" x14ac:dyDescent="0.25">
      <c r="A334" s="6">
        <v>330</v>
      </c>
      <c r="B334" s="7" t="s">
        <v>88</v>
      </c>
      <c r="C334" s="17">
        <v>25</v>
      </c>
      <c r="D334" s="17">
        <v>2</v>
      </c>
      <c r="E334" s="29">
        <v>16.492000000000001</v>
      </c>
      <c r="F334" s="29">
        <v>23.547999999999998</v>
      </c>
      <c r="G334" s="116" t="s">
        <v>373</v>
      </c>
      <c r="H334" s="126">
        <v>44312</v>
      </c>
      <c r="I334" s="126">
        <v>45380</v>
      </c>
      <c r="J334" s="81">
        <v>22262.3</v>
      </c>
      <c r="K334" s="127">
        <v>1</v>
      </c>
      <c r="L334" s="225" t="s">
        <v>290</v>
      </c>
      <c r="M334" s="115" t="s">
        <v>287</v>
      </c>
    </row>
    <row r="335" spans="1:13" ht="345" x14ac:dyDescent="0.25">
      <c r="A335" s="5">
        <v>331</v>
      </c>
      <c r="B335" s="7" t="s">
        <v>88</v>
      </c>
      <c r="C335" s="17">
        <v>17</v>
      </c>
      <c r="D335" s="17">
        <v>1</v>
      </c>
      <c r="E335" s="29">
        <v>10.455</v>
      </c>
      <c r="F335" s="29">
        <v>18.433</v>
      </c>
      <c r="G335" s="116" t="s">
        <v>373</v>
      </c>
      <c r="H335" s="112">
        <v>44312</v>
      </c>
      <c r="I335" s="112">
        <v>45380</v>
      </c>
      <c r="J335" s="290">
        <v>22262.3</v>
      </c>
      <c r="K335" s="127">
        <v>1</v>
      </c>
      <c r="L335" s="225" t="s">
        <v>290</v>
      </c>
      <c r="M335" s="115" t="s">
        <v>287</v>
      </c>
    </row>
    <row r="336" spans="1:13" ht="375" x14ac:dyDescent="0.25">
      <c r="A336" s="6">
        <v>332</v>
      </c>
      <c r="B336" s="7" t="s">
        <v>89</v>
      </c>
      <c r="C336" s="17">
        <v>17</v>
      </c>
      <c r="D336" s="17">
        <v>2</v>
      </c>
      <c r="E336" s="29">
        <v>18.376000000000001</v>
      </c>
      <c r="F336" s="29">
        <v>19.73</v>
      </c>
      <c r="G336" s="118" t="s">
        <v>375</v>
      </c>
      <c r="H336" s="112">
        <v>44312</v>
      </c>
      <c r="I336" s="112">
        <v>45380</v>
      </c>
      <c r="J336" s="291">
        <v>12544.2</v>
      </c>
      <c r="K336" s="127">
        <v>1</v>
      </c>
      <c r="L336" s="117" t="s">
        <v>306</v>
      </c>
      <c r="M336" s="115" t="s">
        <v>287</v>
      </c>
    </row>
    <row r="337" spans="1:13" ht="375" x14ac:dyDescent="0.25">
      <c r="A337" s="6">
        <v>333</v>
      </c>
      <c r="B337" s="7" t="s">
        <v>89</v>
      </c>
      <c r="C337" s="17">
        <v>25</v>
      </c>
      <c r="D337" s="17">
        <v>5</v>
      </c>
      <c r="E337" s="29">
        <v>23.45</v>
      </c>
      <c r="F337" s="29">
        <v>24.759</v>
      </c>
      <c r="G337" s="118" t="s">
        <v>375</v>
      </c>
      <c r="H337" s="112">
        <v>44123</v>
      </c>
      <c r="I337" s="112">
        <v>45220</v>
      </c>
      <c r="J337" s="290">
        <v>12544.2</v>
      </c>
      <c r="K337" s="127">
        <v>1</v>
      </c>
      <c r="L337" s="117" t="s">
        <v>306</v>
      </c>
      <c r="M337" s="115" t="s">
        <v>287</v>
      </c>
    </row>
    <row r="338" spans="1:13" ht="375" x14ac:dyDescent="0.25">
      <c r="A338" s="5">
        <v>334</v>
      </c>
      <c r="B338" s="7" t="s">
        <v>89</v>
      </c>
      <c r="C338" s="17">
        <v>25</v>
      </c>
      <c r="D338" s="17">
        <v>7</v>
      </c>
      <c r="E338" s="29">
        <v>23.605</v>
      </c>
      <c r="F338" s="29">
        <v>24.774999999999999</v>
      </c>
      <c r="G338" s="118" t="s">
        <v>375</v>
      </c>
      <c r="H338" s="112">
        <v>44123</v>
      </c>
      <c r="I338" s="112">
        <v>45220</v>
      </c>
      <c r="J338" s="290">
        <v>12544.2</v>
      </c>
      <c r="K338" s="127">
        <v>1</v>
      </c>
      <c r="L338" s="117" t="s">
        <v>306</v>
      </c>
      <c r="M338" s="115" t="s">
        <v>287</v>
      </c>
    </row>
    <row r="339" spans="1:13" ht="225" x14ac:dyDescent="0.25">
      <c r="A339" s="6">
        <v>335</v>
      </c>
      <c r="B339" s="7" t="s">
        <v>90</v>
      </c>
      <c r="C339" s="8">
        <v>9</v>
      </c>
      <c r="D339" s="8">
        <v>1</v>
      </c>
      <c r="E339" s="29">
        <v>24.355</v>
      </c>
      <c r="F339" s="29">
        <v>24.555</v>
      </c>
      <c r="G339" s="118" t="s">
        <v>376</v>
      </c>
      <c r="H339" s="112">
        <v>44123</v>
      </c>
      <c r="I339" s="112">
        <v>45220</v>
      </c>
      <c r="J339" s="289">
        <v>14636.4</v>
      </c>
      <c r="K339" s="127">
        <v>1</v>
      </c>
      <c r="L339" s="117" t="s">
        <v>306</v>
      </c>
      <c r="M339" s="115" t="s">
        <v>287</v>
      </c>
    </row>
    <row r="340" spans="1:13" ht="225" x14ac:dyDescent="0.25">
      <c r="A340" s="6">
        <v>336</v>
      </c>
      <c r="B340" s="7" t="s">
        <v>90</v>
      </c>
      <c r="C340" s="8">
        <v>456</v>
      </c>
      <c r="D340" s="8">
        <v>3</v>
      </c>
      <c r="E340" s="29">
        <v>24.355</v>
      </c>
      <c r="F340" s="29">
        <v>24.555</v>
      </c>
      <c r="G340" s="118" t="s">
        <v>376</v>
      </c>
      <c r="H340" s="126">
        <v>44133</v>
      </c>
      <c r="I340" s="126">
        <v>45128</v>
      </c>
      <c r="J340" s="81">
        <v>14636.4</v>
      </c>
      <c r="K340" s="127">
        <v>1</v>
      </c>
      <c r="L340" s="117" t="s">
        <v>306</v>
      </c>
      <c r="M340" s="115" t="s">
        <v>287</v>
      </c>
    </row>
    <row r="341" spans="1:13" ht="409.5" x14ac:dyDescent="0.25">
      <c r="A341" s="5">
        <v>337</v>
      </c>
      <c r="B341" s="7" t="s">
        <v>91</v>
      </c>
      <c r="C341" s="8">
        <v>354</v>
      </c>
      <c r="D341" s="8">
        <v>1</v>
      </c>
      <c r="E341" s="29">
        <v>9.7000000000000003E-2</v>
      </c>
      <c r="F341" s="29">
        <v>5.6970000000000001</v>
      </c>
      <c r="G341" s="267" t="s">
        <v>377</v>
      </c>
      <c r="H341" s="143">
        <v>45268</v>
      </c>
      <c r="I341" s="143">
        <v>45948</v>
      </c>
      <c r="J341" s="292">
        <v>7528.5</v>
      </c>
      <c r="K341" s="255">
        <v>0</v>
      </c>
      <c r="L341" s="267" t="s">
        <v>553</v>
      </c>
      <c r="M341" s="115" t="s">
        <v>287</v>
      </c>
    </row>
    <row r="342" spans="1:13" ht="409.5" x14ac:dyDescent="0.25">
      <c r="A342" s="69">
        <v>338</v>
      </c>
      <c r="B342" s="232" t="s">
        <v>91</v>
      </c>
      <c r="C342" s="233">
        <v>354</v>
      </c>
      <c r="D342" s="233">
        <v>2</v>
      </c>
      <c r="E342" s="240">
        <v>9.7000000000000003E-2</v>
      </c>
      <c r="F342" s="240">
        <v>5.6970000000000001</v>
      </c>
      <c r="G342" s="241" t="s">
        <v>377</v>
      </c>
      <c r="H342" s="242">
        <v>45268</v>
      </c>
      <c r="I342" s="242">
        <v>45948</v>
      </c>
      <c r="J342" s="292">
        <v>7528.5</v>
      </c>
      <c r="K342" s="243">
        <v>0</v>
      </c>
      <c r="L342" s="241" t="s">
        <v>378</v>
      </c>
      <c r="M342" s="102" t="s">
        <v>287</v>
      </c>
    </row>
    <row r="343" spans="1:13" ht="409.5" x14ac:dyDescent="0.25">
      <c r="A343" s="6">
        <v>339</v>
      </c>
      <c r="B343" s="7" t="s">
        <v>92</v>
      </c>
      <c r="C343" s="8">
        <v>273</v>
      </c>
      <c r="D343" s="8">
        <v>1</v>
      </c>
      <c r="E343" s="29">
        <v>131.071</v>
      </c>
      <c r="F343" s="29">
        <v>137.81399999999999</v>
      </c>
      <c r="G343" s="269" t="s">
        <v>379</v>
      </c>
      <c r="H343" s="270">
        <v>44701</v>
      </c>
      <c r="I343" s="271">
        <v>45273</v>
      </c>
      <c r="J343" s="291">
        <v>5449.9</v>
      </c>
      <c r="K343" s="255">
        <v>1</v>
      </c>
      <c r="L343" s="272" t="s">
        <v>290</v>
      </c>
      <c r="M343" s="115" t="s">
        <v>287</v>
      </c>
    </row>
    <row r="344" spans="1:13" ht="409.5" x14ac:dyDescent="0.25">
      <c r="A344" s="5">
        <v>340</v>
      </c>
      <c r="B344" s="7" t="s">
        <v>92</v>
      </c>
      <c r="C344" s="8">
        <v>273</v>
      </c>
      <c r="D344" s="8">
        <v>2</v>
      </c>
      <c r="E344" s="29">
        <v>130.999</v>
      </c>
      <c r="F344" s="29">
        <v>137.762</v>
      </c>
      <c r="G344" s="119" t="s">
        <v>379</v>
      </c>
      <c r="H344" s="120">
        <v>44701</v>
      </c>
      <c r="I344" s="112">
        <v>45273</v>
      </c>
      <c r="J344" s="290">
        <v>5449.9</v>
      </c>
      <c r="K344" s="127">
        <v>1</v>
      </c>
      <c r="L344" s="226" t="s">
        <v>290</v>
      </c>
      <c r="M344" s="115" t="s">
        <v>287</v>
      </c>
    </row>
    <row r="345" spans="1:13" ht="171" customHeight="1" x14ac:dyDescent="0.25">
      <c r="A345" s="6">
        <v>341</v>
      </c>
      <c r="B345" s="7" t="s">
        <v>93</v>
      </c>
      <c r="C345" s="8">
        <v>281</v>
      </c>
      <c r="D345" s="8">
        <v>1</v>
      </c>
      <c r="E345" s="29">
        <v>126.72499999999999</v>
      </c>
      <c r="F345" s="29">
        <v>134.673</v>
      </c>
      <c r="G345" s="269" t="s">
        <v>380</v>
      </c>
      <c r="H345" s="120">
        <v>44701</v>
      </c>
      <c r="I345" s="112">
        <v>45273</v>
      </c>
      <c r="J345" s="291">
        <v>23460.799999999999</v>
      </c>
      <c r="K345" s="113">
        <v>1</v>
      </c>
      <c r="L345" s="119" t="s">
        <v>290</v>
      </c>
      <c r="M345" s="115" t="s">
        <v>287</v>
      </c>
    </row>
    <row r="346" spans="1:13" ht="214.15" customHeight="1" x14ac:dyDescent="0.25">
      <c r="A346" s="6">
        <v>342</v>
      </c>
      <c r="B346" s="7" t="s">
        <v>93</v>
      </c>
      <c r="C346" s="8">
        <v>281</v>
      </c>
      <c r="D346" s="8">
        <v>2</v>
      </c>
      <c r="E346" s="29">
        <v>126.72499999999999</v>
      </c>
      <c r="F346" s="29">
        <v>134.673</v>
      </c>
      <c r="G346" s="119" t="s">
        <v>380</v>
      </c>
      <c r="H346" s="112">
        <v>44533</v>
      </c>
      <c r="I346" s="112">
        <v>45390</v>
      </c>
      <c r="J346" s="290">
        <v>23460.799999999999</v>
      </c>
      <c r="K346" s="113" t="s">
        <v>374</v>
      </c>
      <c r="L346" s="119" t="s">
        <v>290</v>
      </c>
      <c r="M346" s="115" t="s">
        <v>287</v>
      </c>
    </row>
    <row r="347" spans="1:13" ht="150" customHeight="1" x14ac:dyDescent="0.25">
      <c r="A347" s="5">
        <v>343</v>
      </c>
      <c r="B347" s="7" t="s">
        <v>93</v>
      </c>
      <c r="C347" s="8">
        <v>808</v>
      </c>
      <c r="D347" s="8">
        <v>1</v>
      </c>
      <c r="E347" s="29">
        <v>0.433</v>
      </c>
      <c r="F347" s="29">
        <v>5.13</v>
      </c>
      <c r="G347" s="119" t="s">
        <v>380</v>
      </c>
      <c r="H347" s="112">
        <v>44533</v>
      </c>
      <c r="I347" s="112">
        <v>45390</v>
      </c>
      <c r="J347" s="290">
        <v>23460.799999999999</v>
      </c>
      <c r="K347" s="113" t="s">
        <v>374</v>
      </c>
      <c r="L347" s="119" t="s">
        <v>290</v>
      </c>
      <c r="M347" s="115" t="s">
        <v>287</v>
      </c>
    </row>
    <row r="348" spans="1:13" ht="110.45" customHeight="1" x14ac:dyDescent="0.25">
      <c r="A348" s="6">
        <v>344</v>
      </c>
      <c r="B348" s="7" t="s">
        <v>93</v>
      </c>
      <c r="C348" s="8">
        <v>808</v>
      </c>
      <c r="D348" s="8">
        <v>2</v>
      </c>
      <c r="E348" s="29">
        <v>0.433</v>
      </c>
      <c r="F348" s="29">
        <v>5.13</v>
      </c>
      <c r="G348" s="119" t="s">
        <v>380</v>
      </c>
      <c r="H348" s="112">
        <v>44533</v>
      </c>
      <c r="I348" s="112">
        <v>45390</v>
      </c>
      <c r="J348" s="290">
        <v>23460.799999999999</v>
      </c>
      <c r="K348" s="113" t="s">
        <v>374</v>
      </c>
      <c r="L348" s="119" t="s">
        <v>290</v>
      </c>
      <c r="M348" s="115" t="s">
        <v>287</v>
      </c>
    </row>
    <row r="349" spans="1:13" ht="360" x14ac:dyDescent="0.25">
      <c r="A349" s="6">
        <v>345</v>
      </c>
      <c r="B349" s="7" t="s">
        <v>94</v>
      </c>
      <c r="C349" s="8">
        <v>91</v>
      </c>
      <c r="D349" s="8">
        <v>1</v>
      </c>
      <c r="E349" s="29">
        <v>173.363</v>
      </c>
      <c r="F349" s="29">
        <v>184.096</v>
      </c>
      <c r="G349" s="121" t="s">
        <v>381</v>
      </c>
      <c r="H349" s="112">
        <v>44533</v>
      </c>
      <c r="I349" s="112">
        <v>45390</v>
      </c>
      <c r="J349" s="291">
        <v>14047.8</v>
      </c>
      <c r="K349" s="113" t="s">
        <v>374</v>
      </c>
      <c r="L349" s="119" t="s">
        <v>290</v>
      </c>
      <c r="M349" s="115" t="s">
        <v>287</v>
      </c>
    </row>
    <row r="350" spans="1:13" ht="360" x14ac:dyDescent="0.25">
      <c r="A350" s="5">
        <v>346</v>
      </c>
      <c r="B350" s="7" t="s">
        <v>94</v>
      </c>
      <c r="C350" s="8">
        <v>91</v>
      </c>
      <c r="D350" s="8">
        <v>2</v>
      </c>
      <c r="E350" s="29">
        <v>173.363</v>
      </c>
      <c r="F350" s="29">
        <v>184.096</v>
      </c>
      <c r="G350" s="121" t="s">
        <v>381</v>
      </c>
      <c r="H350" s="112">
        <v>44333</v>
      </c>
      <c r="I350" s="112">
        <v>45504</v>
      </c>
      <c r="J350" s="290">
        <v>14047.8</v>
      </c>
      <c r="K350" s="113" t="s">
        <v>374</v>
      </c>
      <c r="L350" s="122" t="s">
        <v>290</v>
      </c>
      <c r="M350" s="115" t="s">
        <v>287</v>
      </c>
    </row>
    <row r="351" spans="1:13" ht="360" x14ac:dyDescent="0.25">
      <c r="A351" s="6">
        <v>347</v>
      </c>
      <c r="B351" s="7" t="s">
        <v>94</v>
      </c>
      <c r="C351" s="8">
        <v>91</v>
      </c>
      <c r="D351" s="8">
        <v>1</v>
      </c>
      <c r="E351" s="29">
        <v>173.77799999999999</v>
      </c>
      <c r="F351" s="29">
        <v>174.833</v>
      </c>
      <c r="G351" s="121" t="s">
        <v>381</v>
      </c>
      <c r="H351" s="112">
        <v>44333</v>
      </c>
      <c r="I351" s="112">
        <v>45504</v>
      </c>
      <c r="J351" s="290">
        <v>14047.8</v>
      </c>
      <c r="K351" s="113" t="s">
        <v>374</v>
      </c>
      <c r="L351" s="122" t="s">
        <v>290</v>
      </c>
      <c r="M351" s="115" t="s">
        <v>287</v>
      </c>
    </row>
    <row r="352" spans="1:13" ht="360" x14ac:dyDescent="0.25">
      <c r="A352" s="6">
        <v>348</v>
      </c>
      <c r="B352" s="7" t="s">
        <v>94</v>
      </c>
      <c r="C352" s="8">
        <v>91</v>
      </c>
      <c r="D352" s="8">
        <v>2</v>
      </c>
      <c r="E352" s="29">
        <v>173.685</v>
      </c>
      <c r="F352" s="29">
        <v>174.90299999999999</v>
      </c>
      <c r="G352" s="121" t="s">
        <v>381</v>
      </c>
      <c r="H352" s="112">
        <v>44333</v>
      </c>
      <c r="I352" s="112">
        <v>45504</v>
      </c>
      <c r="J352" s="290">
        <v>14047.8</v>
      </c>
      <c r="K352" s="113" t="s">
        <v>374</v>
      </c>
      <c r="L352" s="122" t="s">
        <v>290</v>
      </c>
      <c r="M352" s="115" t="s">
        <v>287</v>
      </c>
    </row>
    <row r="353" spans="1:13" ht="230.45" customHeight="1" x14ac:dyDescent="0.25">
      <c r="A353" s="5">
        <v>349</v>
      </c>
      <c r="B353" s="7" t="s">
        <v>95</v>
      </c>
      <c r="C353" s="8">
        <v>353</v>
      </c>
      <c r="D353" s="17">
        <v>1</v>
      </c>
      <c r="E353" s="29">
        <v>7.4050000000000002</v>
      </c>
      <c r="F353" s="29">
        <v>8.5839999999999996</v>
      </c>
      <c r="G353" s="244" t="s">
        <v>382</v>
      </c>
      <c r="H353" s="253">
        <v>44377</v>
      </c>
      <c r="I353" s="253">
        <v>45275</v>
      </c>
      <c r="J353" s="291">
        <v>23119.3</v>
      </c>
      <c r="K353" s="113" t="s">
        <v>374</v>
      </c>
      <c r="L353" s="122" t="s">
        <v>290</v>
      </c>
      <c r="M353" s="115" t="s">
        <v>287</v>
      </c>
    </row>
    <row r="354" spans="1:13" ht="409.5" x14ac:dyDescent="0.25">
      <c r="A354" s="6">
        <v>350</v>
      </c>
      <c r="B354" s="7" t="s">
        <v>95</v>
      </c>
      <c r="C354" s="8">
        <v>353</v>
      </c>
      <c r="D354" s="17">
        <v>3</v>
      </c>
      <c r="E354" s="29">
        <v>0.90300000000000002</v>
      </c>
      <c r="F354" s="29">
        <v>7.6719999999999997</v>
      </c>
      <c r="G354" s="121" t="s">
        <v>382</v>
      </c>
      <c r="H354" s="112">
        <v>44377</v>
      </c>
      <c r="I354" s="112">
        <v>45275</v>
      </c>
      <c r="J354" s="290">
        <v>23119.3</v>
      </c>
      <c r="K354" s="113">
        <v>1</v>
      </c>
      <c r="L354" s="122" t="s">
        <v>290</v>
      </c>
      <c r="M354" s="115" t="s">
        <v>287</v>
      </c>
    </row>
    <row r="355" spans="1:13" ht="409.5" x14ac:dyDescent="0.25">
      <c r="A355" s="6">
        <v>351</v>
      </c>
      <c r="B355" s="7" t="s">
        <v>95</v>
      </c>
      <c r="C355" s="8">
        <v>353</v>
      </c>
      <c r="D355" s="17">
        <v>5</v>
      </c>
      <c r="E355" s="29">
        <v>0.39600000000000002</v>
      </c>
      <c r="F355" s="29">
        <v>0.66</v>
      </c>
      <c r="G355" s="121" t="s">
        <v>382</v>
      </c>
      <c r="H355" s="112">
        <v>44377</v>
      </c>
      <c r="I355" s="112">
        <v>45275</v>
      </c>
      <c r="J355" s="290">
        <v>23119.3</v>
      </c>
      <c r="K355" s="113">
        <v>1</v>
      </c>
      <c r="L355" s="122" t="s">
        <v>290</v>
      </c>
      <c r="M355" s="115" t="s">
        <v>287</v>
      </c>
    </row>
    <row r="356" spans="1:13" ht="409.5" x14ac:dyDescent="0.25">
      <c r="A356" s="5">
        <v>352</v>
      </c>
      <c r="B356" s="7" t="s">
        <v>95</v>
      </c>
      <c r="C356" s="8">
        <v>353</v>
      </c>
      <c r="D356" s="17">
        <v>7</v>
      </c>
      <c r="E356" s="29">
        <v>5.8000000000000003E-2</v>
      </c>
      <c r="F356" s="29">
        <v>0.57299999999999995</v>
      </c>
      <c r="G356" s="121" t="s">
        <v>382</v>
      </c>
      <c r="H356" s="112">
        <v>44377</v>
      </c>
      <c r="I356" s="112">
        <v>45275</v>
      </c>
      <c r="J356" s="290">
        <v>23119.3</v>
      </c>
      <c r="K356" s="113">
        <v>1</v>
      </c>
      <c r="L356" s="122" t="s">
        <v>290</v>
      </c>
      <c r="M356" s="115" t="s">
        <v>287</v>
      </c>
    </row>
    <row r="357" spans="1:13" ht="409.5" x14ac:dyDescent="0.25">
      <c r="A357" s="6">
        <v>353</v>
      </c>
      <c r="B357" s="7" t="s">
        <v>95</v>
      </c>
      <c r="C357" s="8">
        <v>353</v>
      </c>
      <c r="D357" s="17">
        <v>9</v>
      </c>
      <c r="E357" s="29">
        <v>7.5999999999999998E-2</v>
      </c>
      <c r="F357" s="29">
        <v>0.57299999999999995</v>
      </c>
      <c r="G357" s="121" t="s">
        <v>382</v>
      </c>
      <c r="H357" s="112">
        <v>44377</v>
      </c>
      <c r="I357" s="112">
        <v>45275</v>
      </c>
      <c r="J357" s="290">
        <v>23119.3</v>
      </c>
      <c r="K357" s="113">
        <v>1</v>
      </c>
      <c r="L357" s="122" t="s">
        <v>290</v>
      </c>
      <c r="M357" s="115" t="s">
        <v>287</v>
      </c>
    </row>
    <row r="358" spans="1:13" ht="409.5" x14ac:dyDescent="0.25">
      <c r="A358" s="6">
        <v>354</v>
      </c>
      <c r="B358" s="7" t="s">
        <v>95</v>
      </c>
      <c r="C358" s="8">
        <v>353</v>
      </c>
      <c r="D358" s="17">
        <v>11</v>
      </c>
      <c r="E358" s="29">
        <v>0.42</v>
      </c>
      <c r="F358" s="29">
        <v>0.57299999999999995</v>
      </c>
      <c r="G358" s="121" t="s">
        <v>382</v>
      </c>
      <c r="H358" s="112">
        <v>44377</v>
      </c>
      <c r="I358" s="112">
        <v>45275</v>
      </c>
      <c r="J358" s="290">
        <v>23119.3</v>
      </c>
      <c r="K358" s="113">
        <v>1</v>
      </c>
      <c r="L358" s="122" t="s">
        <v>290</v>
      </c>
      <c r="M358" s="115" t="s">
        <v>287</v>
      </c>
    </row>
    <row r="359" spans="1:13" ht="409.5" x14ac:dyDescent="0.25">
      <c r="A359" s="5">
        <v>355</v>
      </c>
      <c r="B359" s="7" t="s">
        <v>95</v>
      </c>
      <c r="C359" s="8">
        <v>353</v>
      </c>
      <c r="D359" s="17">
        <v>2</v>
      </c>
      <c r="E359" s="29">
        <v>0.71</v>
      </c>
      <c r="F359" s="29">
        <v>5.8070000000000004</v>
      </c>
      <c r="G359" s="121" t="s">
        <v>382</v>
      </c>
      <c r="H359" s="112">
        <v>44377</v>
      </c>
      <c r="I359" s="112">
        <v>45275</v>
      </c>
      <c r="J359" s="290">
        <v>23119.3</v>
      </c>
      <c r="K359" s="113">
        <v>1</v>
      </c>
      <c r="L359" s="122" t="s">
        <v>290</v>
      </c>
      <c r="M359" s="115" t="s">
        <v>287</v>
      </c>
    </row>
    <row r="360" spans="1:13" ht="409.5" x14ac:dyDescent="0.25">
      <c r="A360" s="6">
        <v>356</v>
      </c>
      <c r="B360" s="7" t="s">
        <v>95</v>
      </c>
      <c r="C360" s="8">
        <v>353</v>
      </c>
      <c r="D360" s="17">
        <v>4</v>
      </c>
      <c r="E360" s="29">
        <v>5.3999999999999999E-2</v>
      </c>
      <c r="F360" s="29">
        <v>0.879</v>
      </c>
      <c r="G360" s="121" t="s">
        <v>382</v>
      </c>
      <c r="H360" s="112">
        <v>44377</v>
      </c>
      <c r="I360" s="112">
        <v>45275</v>
      </c>
      <c r="J360" s="290">
        <v>23119.3</v>
      </c>
      <c r="K360" s="113">
        <v>1</v>
      </c>
      <c r="L360" s="122" t="s">
        <v>290</v>
      </c>
      <c r="M360" s="115" t="s">
        <v>287</v>
      </c>
    </row>
    <row r="361" spans="1:13" ht="409.5" x14ac:dyDescent="0.25">
      <c r="A361" s="6">
        <v>357</v>
      </c>
      <c r="B361" s="7" t="s">
        <v>95</v>
      </c>
      <c r="C361" s="8">
        <v>353</v>
      </c>
      <c r="D361" s="17">
        <v>6</v>
      </c>
      <c r="E361" s="29">
        <v>7.4999999999999997E-2</v>
      </c>
      <c r="F361" s="29">
        <v>0.80200000000000005</v>
      </c>
      <c r="G361" s="121" t="s">
        <v>382</v>
      </c>
      <c r="H361" s="112">
        <v>44377</v>
      </c>
      <c r="I361" s="112">
        <v>45275</v>
      </c>
      <c r="J361" s="290">
        <v>23119.3</v>
      </c>
      <c r="K361" s="113">
        <v>1</v>
      </c>
      <c r="L361" s="122" t="s">
        <v>290</v>
      </c>
      <c r="M361" s="115" t="s">
        <v>287</v>
      </c>
    </row>
    <row r="362" spans="1:13" ht="409.5" x14ac:dyDescent="0.25">
      <c r="A362" s="5">
        <v>358</v>
      </c>
      <c r="B362" s="7" t="s">
        <v>95</v>
      </c>
      <c r="C362" s="8">
        <v>353</v>
      </c>
      <c r="D362" s="17">
        <v>8</v>
      </c>
      <c r="E362" s="29">
        <v>3.3000000000000002E-2</v>
      </c>
      <c r="F362" s="29">
        <v>0.83499999999999996</v>
      </c>
      <c r="G362" s="121" t="s">
        <v>382</v>
      </c>
      <c r="H362" s="112">
        <v>44377</v>
      </c>
      <c r="I362" s="112">
        <v>45275</v>
      </c>
      <c r="J362" s="290">
        <v>23119.3</v>
      </c>
      <c r="K362" s="113">
        <v>1</v>
      </c>
      <c r="L362" s="122" t="s">
        <v>290</v>
      </c>
      <c r="M362" s="115" t="s">
        <v>287</v>
      </c>
    </row>
    <row r="363" spans="1:13" ht="285" x14ac:dyDescent="0.25">
      <c r="A363" s="6">
        <v>359</v>
      </c>
      <c r="B363" s="7" t="s">
        <v>96</v>
      </c>
      <c r="C363" s="8">
        <v>7</v>
      </c>
      <c r="D363" s="8">
        <v>1</v>
      </c>
      <c r="E363" s="18">
        <v>38.344000000000001</v>
      </c>
      <c r="F363" s="18">
        <v>38.39</v>
      </c>
      <c r="G363" s="245" t="s">
        <v>383</v>
      </c>
      <c r="H363" s="253">
        <v>44251</v>
      </c>
      <c r="I363" s="253">
        <v>46022</v>
      </c>
      <c r="J363" s="291">
        <v>10370</v>
      </c>
      <c r="K363" s="273" t="s">
        <v>384</v>
      </c>
      <c r="L363" s="269" t="s">
        <v>385</v>
      </c>
      <c r="M363" s="115" t="s">
        <v>287</v>
      </c>
    </row>
    <row r="364" spans="1:13" ht="285" x14ac:dyDescent="0.25">
      <c r="A364" s="6">
        <v>360</v>
      </c>
      <c r="B364" s="7" t="s">
        <v>96</v>
      </c>
      <c r="C364" s="8">
        <v>7</v>
      </c>
      <c r="D364" s="8">
        <v>2</v>
      </c>
      <c r="E364" s="18">
        <v>38.363999999999997</v>
      </c>
      <c r="F364" s="18">
        <v>38.39</v>
      </c>
      <c r="G364" s="123" t="s">
        <v>383</v>
      </c>
      <c r="H364" s="112">
        <v>44251</v>
      </c>
      <c r="I364" s="112">
        <v>46022</v>
      </c>
      <c r="J364" s="290">
        <v>10370</v>
      </c>
      <c r="K364" s="113" t="s">
        <v>384</v>
      </c>
      <c r="L364" s="124" t="s">
        <v>385</v>
      </c>
      <c r="M364" s="115" t="s">
        <v>287</v>
      </c>
    </row>
    <row r="365" spans="1:13" ht="285" x14ac:dyDescent="0.25">
      <c r="A365" s="5">
        <v>361</v>
      </c>
      <c r="B365" s="7" t="s">
        <v>96</v>
      </c>
      <c r="C365" s="8">
        <v>7</v>
      </c>
      <c r="D365" s="8">
        <v>1</v>
      </c>
      <c r="E365" s="18">
        <v>38.344000000000001</v>
      </c>
      <c r="F365" s="18">
        <v>38.39</v>
      </c>
      <c r="G365" s="123" t="s">
        <v>383</v>
      </c>
      <c r="H365" s="112">
        <v>44251</v>
      </c>
      <c r="I365" s="112">
        <v>46022</v>
      </c>
      <c r="J365" s="290">
        <v>10370</v>
      </c>
      <c r="K365" s="113" t="s">
        <v>384</v>
      </c>
      <c r="L365" s="124" t="s">
        <v>385</v>
      </c>
      <c r="M365" s="115" t="s">
        <v>287</v>
      </c>
    </row>
    <row r="366" spans="1:13" ht="285" x14ac:dyDescent="0.25">
      <c r="A366" s="6">
        <v>362</v>
      </c>
      <c r="B366" s="7" t="s">
        <v>96</v>
      </c>
      <c r="C366" s="8">
        <v>7</v>
      </c>
      <c r="D366" s="8">
        <v>2</v>
      </c>
      <c r="E366" s="18">
        <v>38.363999999999997</v>
      </c>
      <c r="F366" s="18">
        <v>38.39</v>
      </c>
      <c r="G366" s="123" t="s">
        <v>383</v>
      </c>
      <c r="H366" s="112">
        <v>44251</v>
      </c>
      <c r="I366" s="112">
        <v>46022</v>
      </c>
      <c r="J366" s="290">
        <v>10370</v>
      </c>
      <c r="K366" s="113" t="s">
        <v>384</v>
      </c>
      <c r="L366" s="124" t="s">
        <v>385</v>
      </c>
      <c r="M366" s="115" t="s">
        <v>287</v>
      </c>
    </row>
    <row r="367" spans="1:13" ht="120" x14ac:dyDescent="0.25">
      <c r="A367" s="69">
        <v>363</v>
      </c>
      <c r="B367" s="232" t="s">
        <v>97</v>
      </c>
      <c r="C367" s="233">
        <v>506</v>
      </c>
      <c r="D367" s="233" t="s">
        <v>212</v>
      </c>
      <c r="E367" s="234">
        <v>6.7729999999999997</v>
      </c>
      <c r="F367" s="234">
        <v>13.513999999999999</v>
      </c>
      <c r="G367" s="125" t="s">
        <v>386</v>
      </c>
      <c r="H367" s="253">
        <v>44906</v>
      </c>
      <c r="I367" s="254">
        <v>45087</v>
      </c>
      <c r="J367" s="289">
        <v>366155460.88999999</v>
      </c>
      <c r="K367" s="255">
        <v>1</v>
      </c>
      <c r="L367" s="225" t="s">
        <v>290</v>
      </c>
      <c r="M367" s="252" t="s">
        <v>287</v>
      </c>
    </row>
    <row r="368" spans="1:13" ht="120" x14ac:dyDescent="0.25">
      <c r="A368" s="5">
        <v>364</v>
      </c>
      <c r="B368" s="7" t="s">
        <v>97</v>
      </c>
      <c r="C368" s="8">
        <v>7</v>
      </c>
      <c r="D368" s="8" t="s">
        <v>213</v>
      </c>
      <c r="E368" s="18">
        <v>6.2480000000000002</v>
      </c>
      <c r="F368" s="18">
        <v>13.7</v>
      </c>
      <c r="G368" s="125" t="s">
        <v>386</v>
      </c>
      <c r="H368" s="126">
        <v>45088</v>
      </c>
      <c r="I368" s="126">
        <v>45269</v>
      </c>
      <c r="J368" s="81">
        <v>366155460.88999999</v>
      </c>
      <c r="K368" s="127">
        <v>1</v>
      </c>
      <c r="L368" s="225" t="s">
        <v>290</v>
      </c>
      <c r="M368" s="115" t="s">
        <v>287</v>
      </c>
    </row>
    <row r="369" spans="1:13" ht="150" x14ac:dyDescent="0.25">
      <c r="A369" s="6">
        <v>365</v>
      </c>
      <c r="B369" s="7" t="s">
        <v>98</v>
      </c>
      <c r="C369" s="30">
        <v>918</v>
      </c>
      <c r="D369" s="15">
        <v>447</v>
      </c>
      <c r="E369" s="15">
        <v>1.885</v>
      </c>
      <c r="F369" s="31">
        <v>3.359</v>
      </c>
      <c r="G369" s="128" t="s">
        <v>387</v>
      </c>
      <c r="H369" s="129">
        <v>44906</v>
      </c>
      <c r="I369" s="129">
        <v>45269</v>
      </c>
      <c r="J369" s="290">
        <v>632198925.59000003</v>
      </c>
      <c r="K369" s="130">
        <v>1</v>
      </c>
      <c r="L369" s="225" t="s">
        <v>290</v>
      </c>
      <c r="M369" s="115" t="s">
        <v>287</v>
      </c>
    </row>
    <row r="370" spans="1:13" ht="150" x14ac:dyDescent="0.25">
      <c r="A370" s="6">
        <v>366</v>
      </c>
      <c r="B370" s="7" t="s">
        <v>98</v>
      </c>
      <c r="C370" s="30">
        <v>8</v>
      </c>
      <c r="D370" s="15" t="s">
        <v>214</v>
      </c>
      <c r="E370" s="15">
        <v>3.0819999999999999</v>
      </c>
      <c r="F370" s="15">
        <v>3.0819999999999999</v>
      </c>
      <c r="G370" s="131" t="s">
        <v>387</v>
      </c>
      <c r="H370" s="129">
        <v>44906</v>
      </c>
      <c r="I370" s="129">
        <v>45269</v>
      </c>
      <c r="J370" s="290">
        <v>632198925.59000003</v>
      </c>
      <c r="K370" s="130">
        <v>1</v>
      </c>
      <c r="L370" s="225" t="s">
        <v>290</v>
      </c>
      <c r="M370" s="115" t="s">
        <v>287</v>
      </c>
    </row>
    <row r="371" spans="1:13" ht="150" x14ac:dyDescent="0.25">
      <c r="A371" s="5">
        <v>367</v>
      </c>
      <c r="B371" s="7" t="s">
        <v>98</v>
      </c>
      <c r="C371" s="30">
        <v>8</v>
      </c>
      <c r="D371" s="15">
        <v>9.11</v>
      </c>
      <c r="E371" s="15">
        <v>3.0819999999999999</v>
      </c>
      <c r="F371" s="15">
        <v>3.0819999999999999</v>
      </c>
      <c r="G371" s="131" t="s">
        <v>387</v>
      </c>
      <c r="H371" s="129">
        <v>44906</v>
      </c>
      <c r="I371" s="129">
        <v>45269</v>
      </c>
      <c r="J371" s="290">
        <v>632198925.59000003</v>
      </c>
      <c r="K371" s="130">
        <v>1</v>
      </c>
      <c r="L371" s="225" t="s">
        <v>290</v>
      </c>
      <c r="M371" s="115" t="s">
        <v>287</v>
      </c>
    </row>
    <row r="372" spans="1:13" ht="150" x14ac:dyDescent="0.25">
      <c r="A372" s="6">
        <v>368</v>
      </c>
      <c r="B372" s="7" t="s">
        <v>98</v>
      </c>
      <c r="C372" s="30">
        <v>3</v>
      </c>
      <c r="D372" s="15" t="s">
        <v>20</v>
      </c>
      <c r="E372" s="15">
        <v>3.0819999999999999</v>
      </c>
      <c r="F372" s="15">
        <v>3.0819999999999999</v>
      </c>
      <c r="G372" s="131" t="s">
        <v>387</v>
      </c>
      <c r="H372" s="129">
        <v>44906</v>
      </c>
      <c r="I372" s="129">
        <v>45138</v>
      </c>
      <c r="J372" s="290">
        <v>632198925.59000003</v>
      </c>
      <c r="K372" s="130">
        <v>1</v>
      </c>
      <c r="L372" s="225" t="s">
        <v>290</v>
      </c>
      <c r="M372" s="115" t="s">
        <v>287</v>
      </c>
    </row>
    <row r="373" spans="1:13" ht="150" x14ac:dyDescent="0.25">
      <c r="A373" s="6">
        <v>369</v>
      </c>
      <c r="B373" s="7" t="s">
        <v>98</v>
      </c>
      <c r="C373" s="30">
        <v>8</v>
      </c>
      <c r="D373" s="15" t="s">
        <v>215</v>
      </c>
      <c r="E373" s="15">
        <v>3.0819999999999999</v>
      </c>
      <c r="F373" s="31">
        <v>6.1669999999999998</v>
      </c>
      <c r="G373" s="131" t="s">
        <v>387</v>
      </c>
      <c r="H373" s="129">
        <v>44906</v>
      </c>
      <c r="I373" s="129">
        <v>44996</v>
      </c>
      <c r="J373" s="290">
        <v>632198925.59000003</v>
      </c>
      <c r="K373" s="130">
        <v>1</v>
      </c>
      <c r="L373" s="225" t="s">
        <v>290</v>
      </c>
      <c r="M373" s="115" t="s">
        <v>287</v>
      </c>
    </row>
    <row r="374" spans="1:13" ht="150" x14ac:dyDescent="0.25">
      <c r="A374" s="5">
        <v>370</v>
      </c>
      <c r="B374" s="7" t="s">
        <v>98</v>
      </c>
      <c r="C374" s="30">
        <v>23</v>
      </c>
      <c r="D374" s="15" t="s">
        <v>216</v>
      </c>
      <c r="E374" s="15">
        <v>1.93</v>
      </c>
      <c r="F374" s="31">
        <v>2.65</v>
      </c>
      <c r="G374" s="131" t="s">
        <v>387</v>
      </c>
      <c r="H374" s="129">
        <v>44906</v>
      </c>
      <c r="I374" s="129">
        <v>45101</v>
      </c>
      <c r="J374" s="290">
        <v>632198925.59000003</v>
      </c>
      <c r="K374" s="130">
        <v>1</v>
      </c>
      <c r="L374" s="225" t="s">
        <v>290</v>
      </c>
      <c r="M374" s="115" t="s">
        <v>287</v>
      </c>
    </row>
    <row r="375" spans="1:13" ht="150" x14ac:dyDescent="0.25">
      <c r="A375" s="6">
        <v>371</v>
      </c>
      <c r="B375" s="7" t="s">
        <v>98</v>
      </c>
      <c r="C375" s="30">
        <v>2</v>
      </c>
      <c r="D375" s="15" t="s">
        <v>217</v>
      </c>
      <c r="E375" s="31">
        <v>-2.4</v>
      </c>
      <c r="F375" s="31">
        <v>-1.6</v>
      </c>
      <c r="G375" s="131" t="s">
        <v>387</v>
      </c>
      <c r="H375" s="129">
        <v>44906</v>
      </c>
      <c r="I375" s="129">
        <v>45101</v>
      </c>
      <c r="J375" s="290">
        <v>632198925.59000003</v>
      </c>
      <c r="K375" s="130">
        <v>1</v>
      </c>
      <c r="L375" s="225" t="s">
        <v>290</v>
      </c>
      <c r="M375" s="115" t="s">
        <v>287</v>
      </c>
    </row>
    <row r="376" spans="1:13" ht="150" x14ac:dyDescent="0.25">
      <c r="A376" s="6">
        <v>372</v>
      </c>
      <c r="B376" s="7" t="s">
        <v>98</v>
      </c>
      <c r="C376" s="30">
        <v>2</v>
      </c>
      <c r="D376" s="15">
        <v>301</v>
      </c>
      <c r="E376" s="15">
        <v>3.0819999999999999</v>
      </c>
      <c r="F376" s="15">
        <v>3.0819999999999999</v>
      </c>
      <c r="G376" s="131" t="s">
        <v>387</v>
      </c>
      <c r="H376" s="129">
        <v>44906</v>
      </c>
      <c r="I376" s="129">
        <v>45101</v>
      </c>
      <c r="J376" s="290">
        <v>632198925.59000003</v>
      </c>
      <c r="K376" s="130">
        <v>1</v>
      </c>
      <c r="L376" s="225" t="s">
        <v>290</v>
      </c>
      <c r="M376" s="115" t="s">
        <v>287</v>
      </c>
    </row>
    <row r="377" spans="1:13" ht="150" x14ac:dyDescent="0.25">
      <c r="A377" s="5">
        <v>373</v>
      </c>
      <c r="B377" s="7" t="s">
        <v>98</v>
      </c>
      <c r="C377" s="30">
        <v>3</v>
      </c>
      <c r="D377" s="15">
        <v>4.5999999999999996</v>
      </c>
      <c r="E377" s="15">
        <v>3.0819999999999999</v>
      </c>
      <c r="F377" s="15">
        <v>3.0819999999999999</v>
      </c>
      <c r="G377" s="131" t="s">
        <v>387</v>
      </c>
      <c r="H377" s="129">
        <v>44906</v>
      </c>
      <c r="I377" s="129">
        <v>45138</v>
      </c>
      <c r="J377" s="290">
        <v>632198925.59000003</v>
      </c>
      <c r="K377" s="130">
        <v>1</v>
      </c>
      <c r="L377" s="225" t="s">
        <v>290</v>
      </c>
      <c r="M377" s="115" t="s">
        <v>287</v>
      </c>
    </row>
    <row r="378" spans="1:13" ht="150" x14ac:dyDescent="0.25">
      <c r="A378" s="6">
        <v>374</v>
      </c>
      <c r="B378" s="7" t="s">
        <v>98</v>
      </c>
      <c r="C378" s="30">
        <v>3</v>
      </c>
      <c r="D378" s="15">
        <v>8</v>
      </c>
      <c r="E378" s="15">
        <v>3.0819999999999999</v>
      </c>
      <c r="F378" s="15">
        <v>3.0819999999999999</v>
      </c>
      <c r="G378" s="131" t="s">
        <v>387</v>
      </c>
      <c r="H378" s="129">
        <v>44906</v>
      </c>
      <c r="I378" s="129">
        <v>45171</v>
      </c>
      <c r="J378" s="290">
        <v>632198925.59000003</v>
      </c>
      <c r="K378" s="130">
        <v>1</v>
      </c>
      <c r="L378" s="225" t="s">
        <v>290</v>
      </c>
      <c r="M378" s="115" t="s">
        <v>287</v>
      </c>
    </row>
    <row r="379" spans="1:13" ht="150" x14ac:dyDescent="0.25">
      <c r="A379" s="6">
        <v>375</v>
      </c>
      <c r="B379" s="7" t="s">
        <v>98</v>
      </c>
      <c r="C379" s="30">
        <v>447</v>
      </c>
      <c r="D379" s="15">
        <v>25</v>
      </c>
      <c r="E379" s="15">
        <v>3.0819999999999999</v>
      </c>
      <c r="F379" s="15">
        <v>3.0819999999999999</v>
      </c>
      <c r="G379" s="131" t="s">
        <v>387</v>
      </c>
      <c r="H379" s="129">
        <v>44906</v>
      </c>
      <c r="I379" s="129">
        <v>45171</v>
      </c>
      <c r="J379" s="290">
        <v>632198925.59000003</v>
      </c>
      <c r="K379" s="130">
        <v>1</v>
      </c>
      <c r="L379" s="225" t="s">
        <v>290</v>
      </c>
      <c r="M379" s="115" t="s">
        <v>287</v>
      </c>
    </row>
    <row r="380" spans="1:13" ht="150" x14ac:dyDescent="0.25">
      <c r="A380" s="5">
        <v>376</v>
      </c>
      <c r="B380" s="7" t="s">
        <v>98</v>
      </c>
      <c r="C380" s="30">
        <v>447</v>
      </c>
      <c r="D380" s="15">
        <v>23</v>
      </c>
      <c r="E380" s="15">
        <v>3.0819999999999999</v>
      </c>
      <c r="F380" s="15">
        <v>3.0819999999999999</v>
      </c>
      <c r="G380" s="131" t="s">
        <v>387</v>
      </c>
      <c r="H380" s="129">
        <v>44906</v>
      </c>
      <c r="I380" s="129">
        <v>45269</v>
      </c>
      <c r="J380" s="290">
        <v>632198925.59000003</v>
      </c>
      <c r="K380" s="130">
        <v>1</v>
      </c>
      <c r="L380" s="225" t="s">
        <v>290</v>
      </c>
      <c r="M380" s="115" t="s">
        <v>287</v>
      </c>
    </row>
    <row r="381" spans="1:13" ht="150" x14ac:dyDescent="0.25">
      <c r="A381" s="6">
        <v>377</v>
      </c>
      <c r="B381" s="7" t="s">
        <v>98</v>
      </c>
      <c r="C381" s="30">
        <v>445</v>
      </c>
      <c r="D381" s="15">
        <v>21</v>
      </c>
      <c r="E381" s="15">
        <v>3.0819999999999999</v>
      </c>
      <c r="F381" s="15">
        <v>3.0819999999999999</v>
      </c>
      <c r="G381" s="131" t="s">
        <v>387</v>
      </c>
      <c r="H381" s="129">
        <v>44906</v>
      </c>
      <c r="I381" s="129">
        <v>45269</v>
      </c>
      <c r="J381" s="290">
        <v>632198925.59000003</v>
      </c>
      <c r="K381" s="130">
        <v>1</v>
      </c>
      <c r="L381" s="225" t="s">
        <v>290</v>
      </c>
      <c r="M381" s="115" t="s">
        <v>287</v>
      </c>
    </row>
    <row r="382" spans="1:13" ht="150" x14ac:dyDescent="0.25">
      <c r="A382" s="6">
        <v>378</v>
      </c>
      <c r="B382" s="7" t="s">
        <v>98</v>
      </c>
      <c r="C382" s="30">
        <v>447</v>
      </c>
      <c r="D382" s="15" t="s">
        <v>218</v>
      </c>
      <c r="E382" s="15">
        <v>3.0819999999999999</v>
      </c>
      <c r="F382" s="15">
        <v>6.8040000000000003</v>
      </c>
      <c r="G382" s="131" t="s">
        <v>387</v>
      </c>
      <c r="H382" s="129">
        <v>44997</v>
      </c>
      <c r="I382" s="129">
        <v>45171</v>
      </c>
      <c r="J382" s="290">
        <v>632198925.59000003</v>
      </c>
      <c r="K382" s="130">
        <v>1</v>
      </c>
      <c r="L382" s="225" t="s">
        <v>290</v>
      </c>
      <c r="M382" s="115" t="s">
        <v>287</v>
      </c>
    </row>
    <row r="383" spans="1:13" ht="150" x14ac:dyDescent="0.25">
      <c r="A383" s="5">
        <v>379</v>
      </c>
      <c r="B383" s="7" t="s">
        <v>98</v>
      </c>
      <c r="C383" s="30">
        <v>445</v>
      </c>
      <c r="D383" s="15" t="s">
        <v>219</v>
      </c>
      <c r="E383" s="15">
        <v>3.0819999999999999</v>
      </c>
      <c r="F383" s="15">
        <v>6.0679999999999996</v>
      </c>
      <c r="G383" s="131" t="s">
        <v>387</v>
      </c>
      <c r="H383" s="129">
        <v>44997</v>
      </c>
      <c r="I383" s="129">
        <v>45171</v>
      </c>
      <c r="J383" s="290">
        <v>632198925.59000003</v>
      </c>
      <c r="K383" s="130">
        <v>1</v>
      </c>
      <c r="L383" s="225" t="s">
        <v>290</v>
      </c>
      <c r="M383" s="115" t="s">
        <v>287</v>
      </c>
    </row>
    <row r="384" spans="1:13" ht="150" x14ac:dyDescent="0.25">
      <c r="A384" s="6">
        <v>380</v>
      </c>
      <c r="B384" s="7" t="s">
        <v>98</v>
      </c>
      <c r="C384" s="30">
        <v>919</v>
      </c>
      <c r="D384" s="15">
        <v>65</v>
      </c>
      <c r="E384" s="15">
        <v>3.2080000000000002</v>
      </c>
      <c r="F384" s="15">
        <v>4.6070000000000002</v>
      </c>
      <c r="G384" s="131" t="s">
        <v>387</v>
      </c>
      <c r="H384" s="129">
        <v>44997</v>
      </c>
      <c r="I384" s="129">
        <v>45171</v>
      </c>
      <c r="J384" s="290">
        <v>632198925.59000003</v>
      </c>
      <c r="K384" s="130">
        <v>1</v>
      </c>
      <c r="L384" s="225" t="s">
        <v>290</v>
      </c>
      <c r="M384" s="115" t="s">
        <v>287</v>
      </c>
    </row>
    <row r="385" spans="1:13" ht="150" x14ac:dyDescent="0.25">
      <c r="A385" s="6">
        <v>381</v>
      </c>
      <c r="B385" s="7" t="s">
        <v>98</v>
      </c>
      <c r="C385" s="30">
        <v>448</v>
      </c>
      <c r="D385" s="15" t="s">
        <v>220</v>
      </c>
      <c r="E385" s="15">
        <v>-2.395</v>
      </c>
      <c r="F385" s="15">
        <v>4.2539999999999996</v>
      </c>
      <c r="G385" s="131" t="s">
        <v>387</v>
      </c>
      <c r="H385" s="129">
        <v>45102</v>
      </c>
      <c r="I385" s="129">
        <v>45171</v>
      </c>
      <c r="J385" s="290">
        <v>632198925.59000003</v>
      </c>
      <c r="K385" s="130">
        <v>1</v>
      </c>
      <c r="L385" s="225" t="s">
        <v>290</v>
      </c>
      <c r="M385" s="115" t="s">
        <v>287</v>
      </c>
    </row>
    <row r="386" spans="1:13" ht="150" x14ac:dyDescent="0.25">
      <c r="A386" s="5">
        <v>382</v>
      </c>
      <c r="B386" s="7" t="s">
        <v>98</v>
      </c>
      <c r="C386" s="30">
        <v>46</v>
      </c>
      <c r="D386" s="15" t="s">
        <v>221</v>
      </c>
      <c r="E386" s="15">
        <v>3.3359999999999999</v>
      </c>
      <c r="F386" s="15">
        <v>4.3499999999999996</v>
      </c>
      <c r="G386" s="131" t="s">
        <v>387</v>
      </c>
      <c r="H386" s="129">
        <v>44906</v>
      </c>
      <c r="I386" s="129">
        <v>45171</v>
      </c>
      <c r="J386" s="290">
        <v>632198925.59000003</v>
      </c>
      <c r="K386" s="130">
        <v>1</v>
      </c>
      <c r="L386" s="225" t="s">
        <v>290</v>
      </c>
      <c r="M386" s="115" t="s">
        <v>287</v>
      </c>
    </row>
    <row r="387" spans="1:13" ht="150" x14ac:dyDescent="0.25">
      <c r="A387" s="6">
        <v>383</v>
      </c>
      <c r="B387" s="7" t="s">
        <v>98</v>
      </c>
      <c r="C387" s="30">
        <v>447</v>
      </c>
      <c r="D387" s="15" t="s">
        <v>222</v>
      </c>
      <c r="E387" s="15">
        <v>3.0819999999999999</v>
      </c>
      <c r="F387" s="15">
        <v>6.8040000000000003</v>
      </c>
      <c r="G387" s="131" t="s">
        <v>387</v>
      </c>
      <c r="H387" s="129">
        <v>45172</v>
      </c>
      <c r="I387" s="129">
        <v>45269</v>
      </c>
      <c r="J387" s="290">
        <v>632198925.59000003</v>
      </c>
      <c r="K387" s="130">
        <v>1</v>
      </c>
      <c r="L387" s="225" t="s">
        <v>290</v>
      </c>
      <c r="M387" s="115" t="s">
        <v>287</v>
      </c>
    </row>
    <row r="388" spans="1:13" ht="150" x14ac:dyDescent="0.25">
      <c r="A388" s="6">
        <v>384</v>
      </c>
      <c r="B388" s="7" t="s">
        <v>98</v>
      </c>
      <c r="C388" s="30">
        <v>445</v>
      </c>
      <c r="D388" s="15" t="s">
        <v>223</v>
      </c>
      <c r="E388" s="15">
        <v>3.0819999999999999</v>
      </c>
      <c r="F388" s="15">
        <v>6.0679999999999996</v>
      </c>
      <c r="G388" s="131" t="s">
        <v>387</v>
      </c>
      <c r="H388" s="129">
        <v>45172</v>
      </c>
      <c r="I388" s="129">
        <v>45269</v>
      </c>
      <c r="J388" s="290">
        <v>632198925.59000003</v>
      </c>
      <c r="K388" s="130">
        <v>1</v>
      </c>
      <c r="L388" s="225" t="s">
        <v>290</v>
      </c>
      <c r="M388" s="115" t="s">
        <v>287</v>
      </c>
    </row>
    <row r="389" spans="1:13" ht="150" x14ac:dyDescent="0.25">
      <c r="A389" s="5">
        <v>385</v>
      </c>
      <c r="B389" s="7" t="s">
        <v>98</v>
      </c>
      <c r="C389" s="30">
        <v>919</v>
      </c>
      <c r="D389" s="15">
        <v>66</v>
      </c>
      <c r="E389" s="15">
        <v>3.2080000000000002</v>
      </c>
      <c r="F389" s="15">
        <v>4.6070000000000002</v>
      </c>
      <c r="G389" s="131" t="s">
        <v>387</v>
      </c>
      <c r="H389" s="129">
        <v>45172</v>
      </c>
      <c r="I389" s="129">
        <v>45269</v>
      </c>
      <c r="J389" s="290">
        <v>632198925.59000003</v>
      </c>
      <c r="K389" s="130">
        <v>1</v>
      </c>
      <c r="L389" s="225" t="s">
        <v>290</v>
      </c>
      <c r="M389" s="115" t="s">
        <v>287</v>
      </c>
    </row>
    <row r="390" spans="1:13" ht="90" customHeight="1" x14ac:dyDescent="0.25">
      <c r="A390" s="6">
        <v>386</v>
      </c>
      <c r="B390" s="7" t="s">
        <v>98</v>
      </c>
      <c r="C390" s="30">
        <v>447</v>
      </c>
      <c r="D390" s="15">
        <v>20</v>
      </c>
      <c r="E390" s="15">
        <v>3.0819999999999999</v>
      </c>
      <c r="F390" s="15">
        <v>3.0819999999999999</v>
      </c>
      <c r="G390" s="131" t="s">
        <v>387</v>
      </c>
      <c r="H390" s="129">
        <v>45172</v>
      </c>
      <c r="I390" s="129">
        <v>45269</v>
      </c>
      <c r="J390" s="290">
        <v>632198925.59000003</v>
      </c>
      <c r="K390" s="130">
        <v>1</v>
      </c>
      <c r="L390" s="225" t="s">
        <v>290</v>
      </c>
      <c r="M390" s="115" t="s">
        <v>287</v>
      </c>
    </row>
    <row r="391" spans="1:13" ht="150" x14ac:dyDescent="0.25">
      <c r="A391" s="6">
        <v>387</v>
      </c>
      <c r="B391" s="7" t="s">
        <v>98</v>
      </c>
      <c r="C391" s="30">
        <v>445</v>
      </c>
      <c r="D391" s="15">
        <v>22</v>
      </c>
      <c r="E391" s="15">
        <v>3.0819999999999999</v>
      </c>
      <c r="F391" s="15">
        <v>3.0819999999999999</v>
      </c>
      <c r="G391" s="131" t="s">
        <v>387</v>
      </c>
      <c r="H391" s="129">
        <v>45172</v>
      </c>
      <c r="I391" s="129">
        <v>45269</v>
      </c>
      <c r="J391" s="290">
        <v>632198925.59000003</v>
      </c>
      <c r="K391" s="130">
        <v>1</v>
      </c>
      <c r="L391" s="225" t="s">
        <v>290</v>
      </c>
      <c r="M391" s="115" t="s">
        <v>287</v>
      </c>
    </row>
    <row r="392" spans="1:13" ht="150" x14ac:dyDescent="0.25">
      <c r="A392" s="5">
        <v>388</v>
      </c>
      <c r="B392" s="7" t="s">
        <v>98</v>
      </c>
      <c r="C392" s="30">
        <v>8</v>
      </c>
      <c r="D392" s="15">
        <v>2</v>
      </c>
      <c r="E392" s="15">
        <v>3.0819999999999999</v>
      </c>
      <c r="F392" s="15">
        <v>3.0819999999999999</v>
      </c>
      <c r="G392" s="131" t="s">
        <v>387</v>
      </c>
      <c r="H392" s="129">
        <v>44906</v>
      </c>
      <c r="I392" s="129">
        <v>45138</v>
      </c>
      <c r="J392" s="290">
        <v>632198925.59000003</v>
      </c>
      <c r="K392" s="130">
        <v>1</v>
      </c>
      <c r="L392" s="225" t="s">
        <v>290</v>
      </c>
      <c r="M392" s="115" t="s">
        <v>287</v>
      </c>
    </row>
    <row r="393" spans="1:13" ht="150" x14ac:dyDescent="0.25">
      <c r="A393" s="6">
        <v>389</v>
      </c>
      <c r="B393" s="7" t="s">
        <v>98</v>
      </c>
      <c r="C393" s="30">
        <v>85</v>
      </c>
      <c r="D393" s="15">
        <v>1</v>
      </c>
      <c r="E393" s="15">
        <v>3.0819999999999999</v>
      </c>
      <c r="F393" s="15">
        <v>3.0819999999999999</v>
      </c>
      <c r="G393" s="131" t="s">
        <v>387</v>
      </c>
      <c r="H393" s="129">
        <v>45108</v>
      </c>
      <c r="I393" s="129">
        <v>45138</v>
      </c>
      <c r="J393" s="290">
        <v>632198925.59000003</v>
      </c>
      <c r="K393" s="130">
        <v>1</v>
      </c>
      <c r="L393" s="225" t="s">
        <v>290</v>
      </c>
      <c r="M393" s="115" t="s">
        <v>287</v>
      </c>
    </row>
    <row r="394" spans="1:13" ht="150" x14ac:dyDescent="0.25">
      <c r="A394" s="6">
        <v>390</v>
      </c>
      <c r="B394" s="7" t="s">
        <v>98</v>
      </c>
      <c r="C394" s="30">
        <v>448</v>
      </c>
      <c r="D394" s="15" t="s">
        <v>224</v>
      </c>
      <c r="E394" s="15">
        <v>-2.395</v>
      </c>
      <c r="F394" s="15">
        <v>4.2539999999999996</v>
      </c>
      <c r="G394" s="131" t="s">
        <v>387</v>
      </c>
      <c r="H394" s="129">
        <v>44914</v>
      </c>
      <c r="I394" s="129">
        <v>44934</v>
      </c>
      <c r="J394" s="290">
        <v>632198925.59000003</v>
      </c>
      <c r="K394" s="130">
        <v>1</v>
      </c>
      <c r="L394" s="225" t="s">
        <v>290</v>
      </c>
      <c r="M394" s="115" t="s">
        <v>287</v>
      </c>
    </row>
    <row r="395" spans="1:13" ht="150" x14ac:dyDescent="0.25">
      <c r="A395" s="5">
        <v>391</v>
      </c>
      <c r="B395" s="7" t="s">
        <v>98</v>
      </c>
      <c r="C395" s="30">
        <v>448</v>
      </c>
      <c r="D395" s="15" t="s">
        <v>224</v>
      </c>
      <c r="E395" s="15">
        <v>-2.395</v>
      </c>
      <c r="F395" s="15">
        <v>4.2539999999999996</v>
      </c>
      <c r="G395" s="131" t="s">
        <v>387</v>
      </c>
      <c r="H395" s="132">
        <v>45031</v>
      </c>
      <c r="I395" s="129">
        <v>45044</v>
      </c>
      <c r="J395" s="290">
        <v>632198925.59000003</v>
      </c>
      <c r="K395" s="130">
        <v>1</v>
      </c>
      <c r="L395" s="225" t="s">
        <v>290</v>
      </c>
      <c r="M395" s="115" t="s">
        <v>287</v>
      </c>
    </row>
    <row r="396" spans="1:13" ht="150" x14ac:dyDescent="0.25">
      <c r="A396" s="6">
        <v>392</v>
      </c>
      <c r="B396" s="7" t="s">
        <v>98</v>
      </c>
      <c r="C396" s="30">
        <v>3</v>
      </c>
      <c r="D396" s="15">
        <v>6</v>
      </c>
      <c r="E396" s="15">
        <v>3.0819999999999999</v>
      </c>
      <c r="F396" s="15">
        <v>3.0819999999999999</v>
      </c>
      <c r="G396" s="131" t="s">
        <v>387</v>
      </c>
      <c r="H396" s="132">
        <v>45142</v>
      </c>
      <c r="I396" s="129">
        <v>45166</v>
      </c>
      <c r="J396" s="290">
        <v>632198925.59000003</v>
      </c>
      <c r="K396" s="130">
        <v>1</v>
      </c>
      <c r="L396" s="225" t="s">
        <v>290</v>
      </c>
      <c r="M396" s="115" t="s">
        <v>287</v>
      </c>
    </row>
    <row r="397" spans="1:13" ht="150" x14ac:dyDescent="0.25">
      <c r="A397" s="6">
        <v>393</v>
      </c>
      <c r="B397" s="7" t="s">
        <v>98</v>
      </c>
      <c r="C397" s="30">
        <v>447</v>
      </c>
      <c r="D397" s="15">
        <v>20</v>
      </c>
      <c r="E397" s="15">
        <v>3.0819999999999999</v>
      </c>
      <c r="F397" s="15">
        <v>3.0819999999999999</v>
      </c>
      <c r="G397" s="131" t="s">
        <v>387</v>
      </c>
      <c r="H397" s="132">
        <v>45078</v>
      </c>
      <c r="I397" s="129">
        <v>45102</v>
      </c>
      <c r="J397" s="290">
        <v>632198925.59000003</v>
      </c>
      <c r="K397" s="130">
        <v>1</v>
      </c>
      <c r="L397" s="225" t="s">
        <v>290</v>
      </c>
      <c r="M397" s="115" t="s">
        <v>287</v>
      </c>
    </row>
    <row r="398" spans="1:13" ht="150" x14ac:dyDescent="0.25">
      <c r="A398" s="5">
        <v>394</v>
      </c>
      <c r="B398" s="7" t="s">
        <v>98</v>
      </c>
      <c r="C398" s="30">
        <v>919</v>
      </c>
      <c r="D398" s="15">
        <v>65.66</v>
      </c>
      <c r="E398" s="15">
        <v>3.2080000000000002</v>
      </c>
      <c r="F398" s="15">
        <v>4.6070000000000002</v>
      </c>
      <c r="G398" s="131" t="s">
        <v>387</v>
      </c>
      <c r="H398" s="132">
        <v>45198</v>
      </c>
      <c r="I398" s="129">
        <v>45229</v>
      </c>
      <c r="J398" s="290">
        <v>632198925.59000003</v>
      </c>
      <c r="K398" s="130">
        <v>1</v>
      </c>
      <c r="L398" s="225" t="s">
        <v>290</v>
      </c>
      <c r="M398" s="115" t="s">
        <v>287</v>
      </c>
    </row>
    <row r="399" spans="1:13" s="262" customFormat="1" ht="150" x14ac:dyDescent="0.25">
      <c r="A399" s="69">
        <v>395</v>
      </c>
      <c r="B399" s="232" t="s">
        <v>98</v>
      </c>
      <c r="C399" s="256">
        <v>46</v>
      </c>
      <c r="D399" s="161">
        <v>10</v>
      </c>
      <c r="E399" s="161">
        <v>2.6419999999999999</v>
      </c>
      <c r="F399" s="161">
        <v>3.7679999999999998</v>
      </c>
      <c r="G399" s="257" t="s">
        <v>387</v>
      </c>
      <c r="H399" s="258">
        <v>45198</v>
      </c>
      <c r="I399" s="259">
        <v>45229</v>
      </c>
      <c r="J399" s="291">
        <v>632198925.59000003</v>
      </c>
      <c r="K399" s="260">
        <v>1</v>
      </c>
      <c r="L399" s="261" t="s">
        <v>290</v>
      </c>
      <c r="M399" s="252" t="s">
        <v>287</v>
      </c>
    </row>
    <row r="400" spans="1:13" ht="150" x14ac:dyDescent="0.25">
      <c r="A400" s="6">
        <v>396</v>
      </c>
      <c r="B400" s="7" t="s">
        <v>98</v>
      </c>
      <c r="C400" s="30">
        <v>445</v>
      </c>
      <c r="D400" s="15" t="s">
        <v>219</v>
      </c>
      <c r="E400" s="15">
        <v>3.0819999999999999</v>
      </c>
      <c r="F400" s="15">
        <v>6.0679999999999996</v>
      </c>
      <c r="G400" s="131" t="s">
        <v>387</v>
      </c>
      <c r="H400" s="132">
        <v>45198</v>
      </c>
      <c r="I400" s="129">
        <v>45229</v>
      </c>
      <c r="J400" s="290">
        <v>632198925.59000003</v>
      </c>
      <c r="K400" s="130">
        <v>1</v>
      </c>
      <c r="L400" s="225" t="s">
        <v>290</v>
      </c>
      <c r="M400" s="115" t="s">
        <v>287</v>
      </c>
    </row>
    <row r="401" spans="1:13" ht="150" x14ac:dyDescent="0.25">
      <c r="A401" s="5">
        <v>397</v>
      </c>
      <c r="B401" s="7" t="s">
        <v>98</v>
      </c>
      <c r="C401" s="30">
        <v>447</v>
      </c>
      <c r="D401" s="15" t="s">
        <v>218</v>
      </c>
      <c r="E401" s="15">
        <v>3.0819999999999999</v>
      </c>
      <c r="F401" s="15">
        <v>6.8040000000000003</v>
      </c>
      <c r="G401" s="131" t="s">
        <v>387</v>
      </c>
      <c r="H401" s="132">
        <v>45198</v>
      </c>
      <c r="I401" s="129">
        <v>45229</v>
      </c>
      <c r="J401" s="290">
        <v>632198925.59000003</v>
      </c>
      <c r="K401" s="130">
        <v>1</v>
      </c>
      <c r="L401" s="225" t="s">
        <v>290</v>
      </c>
      <c r="M401" s="115" t="s">
        <v>287</v>
      </c>
    </row>
    <row r="402" spans="1:13" ht="150" x14ac:dyDescent="0.25">
      <c r="A402" s="6">
        <v>398</v>
      </c>
      <c r="B402" s="7" t="s">
        <v>98</v>
      </c>
      <c r="C402" s="30">
        <v>8</v>
      </c>
      <c r="D402" s="15" t="s">
        <v>225</v>
      </c>
      <c r="E402" s="15">
        <v>3.0819999999999999</v>
      </c>
      <c r="F402" s="15">
        <v>3.0819999999999999</v>
      </c>
      <c r="G402" s="131" t="s">
        <v>387</v>
      </c>
      <c r="H402" s="132">
        <v>45235</v>
      </c>
      <c r="I402" s="129">
        <v>44996</v>
      </c>
      <c r="J402" s="290">
        <v>632198925.59000003</v>
      </c>
      <c r="K402" s="130">
        <v>1</v>
      </c>
      <c r="L402" s="225" t="s">
        <v>290</v>
      </c>
      <c r="M402" s="115" t="s">
        <v>287</v>
      </c>
    </row>
    <row r="403" spans="1:13" ht="150" x14ac:dyDescent="0.25">
      <c r="A403" s="6">
        <v>399</v>
      </c>
      <c r="B403" s="7" t="s">
        <v>98</v>
      </c>
      <c r="C403" s="30">
        <v>920</v>
      </c>
      <c r="D403" s="15" t="s">
        <v>226</v>
      </c>
      <c r="E403" s="15">
        <v>4.0529999999999999</v>
      </c>
      <c r="F403" s="15">
        <v>4.3440000000000003</v>
      </c>
      <c r="G403" s="131" t="s">
        <v>387</v>
      </c>
      <c r="H403" s="132">
        <v>45235</v>
      </c>
      <c r="I403" s="129">
        <v>44996</v>
      </c>
      <c r="J403" s="290">
        <v>632198925.59000003</v>
      </c>
      <c r="K403" s="130">
        <v>1</v>
      </c>
      <c r="L403" s="225" t="s">
        <v>290</v>
      </c>
      <c r="M403" s="115" t="s">
        <v>287</v>
      </c>
    </row>
    <row r="404" spans="1:13" ht="150" x14ac:dyDescent="0.25">
      <c r="A404" s="5">
        <v>400</v>
      </c>
      <c r="B404" s="7" t="s">
        <v>98</v>
      </c>
      <c r="C404" s="30">
        <v>42</v>
      </c>
      <c r="D404" s="15" t="s">
        <v>227</v>
      </c>
      <c r="E404" s="15">
        <v>3.3239999999999998</v>
      </c>
      <c r="F404" s="15">
        <v>4.3499999999999996</v>
      </c>
      <c r="G404" s="131" t="s">
        <v>387</v>
      </c>
      <c r="H404" s="132">
        <v>45235</v>
      </c>
      <c r="I404" s="129">
        <v>44996</v>
      </c>
      <c r="J404" s="290">
        <v>632198925.59000003</v>
      </c>
      <c r="K404" s="130">
        <v>1</v>
      </c>
      <c r="L404" s="225" t="s">
        <v>290</v>
      </c>
      <c r="M404" s="115" t="s">
        <v>287</v>
      </c>
    </row>
    <row r="405" spans="1:13" ht="150" x14ac:dyDescent="0.25">
      <c r="A405" s="6">
        <v>401</v>
      </c>
      <c r="B405" s="7" t="s">
        <v>98</v>
      </c>
      <c r="C405" s="30">
        <v>20</v>
      </c>
      <c r="D405" s="15">
        <v>211</v>
      </c>
      <c r="E405" s="15">
        <v>3.4119999999999999</v>
      </c>
      <c r="F405" s="15">
        <v>4.3600000000000003</v>
      </c>
      <c r="G405" s="131" t="s">
        <v>387</v>
      </c>
      <c r="H405" s="132">
        <v>45235</v>
      </c>
      <c r="I405" s="129">
        <v>44996</v>
      </c>
      <c r="J405" s="290">
        <v>632198925.59000003</v>
      </c>
      <c r="K405" s="130">
        <v>1</v>
      </c>
      <c r="L405" s="225" t="s">
        <v>290</v>
      </c>
      <c r="M405" s="115" t="s">
        <v>287</v>
      </c>
    </row>
    <row r="406" spans="1:13" ht="150" x14ac:dyDescent="0.25">
      <c r="A406" s="6">
        <v>402</v>
      </c>
      <c r="B406" s="7" t="s">
        <v>98</v>
      </c>
      <c r="C406" s="30">
        <v>20</v>
      </c>
      <c r="D406" s="15" t="s">
        <v>228</v>
      </c>
      <c r="E406" s="15">
        <v>1.93</v>
      </c>
      <c r="F406" s="15">
        <v>2.65</v>
      </c>
      <c r="G406" s="131" t="s">
        <v>387</v>
      </c>
      <c r="H406" s="132">
        <v>45235</v>
      </c>
      <c r="I406" s="129">
        <v>44996</v>
      </c>
      <c r="J406" s="290">
        <v>632198925.59000003</v>
      </c>
      <c r="K406" s="130">
        <v>1</v>
      </c>
      <c r="L406" s="225" t="s">
        <v>290</v>
      </c>
      <c r="M406" s="115" t="s">
        <v>287</v>
      </c>
    </row>
    <row r="407" spans="1:13" ht="150" x14ac:dyDescent="0.25">
      <c r="A407" s="5">
        <v>403</v>
      </c>
      <c r="B407" s="7" t="s">
        <v>98</v>
      </c>
      <c r="C407" s="30">
        <v>23</v>
      </c>
      <c r="D407" s="15" t="s">
        <v>229</v>
      </c>
      <c r="E407" s="15">
        <v>1.93</v>
      </c>
      <c r="F407" s="15">
        <v>2.65</v>
      </c>
      <c r="G407" s="131" t="s">
        <v>387</v>
      </c>
      <c r="H407" s="132">
        <v>45235</v>
      </c>
      <c r="I407" s="129">
        <v>44996</v>
      </c>
      <c r="J407" s="290">
        <v>632198925.59000003</v>
      </c>
      <c r="K407" s="130">
        <v>1</v>
      </c>
      <c r="L407" s="225" t="s">
        <v>290</v>
      </c>
      <c r="M407" s="115" t="s">
        <v>287</v>
      </c>
    </row>
    <row r="408" spans="1:13" ht="150" x14ac:dyDescent="0.25">
      <c r="A408" s="6">
        <v>404</v>
      </c>
      <c r="B408" s="7" t="s">
        <v>98</v>
      </c>
      <c r="C408" s="30">
        <v>2</v>
      </c>
      <c r="D408" s="15" t="s">
        <v>230</v>
      </c>
      <c r="E408" s="106">
        <v>-2.4</v>
      </c>
      <c r="F408" s="106">
        <v>-1.6</v>
      </c>
      <c r="G408" s="131" t="s">
        <v>387</v>
      </c>
      <c r="H408" s="132">
        <v>45235</v>
      </c>
      <c r="I408" s="129">
        <v>44996</v>
      </c>
      <c r="J408" s="290">
        <v>632198925.59000003</v>
      </c>
      <c r="K408" s="130">
        <v>1</v>
      </c>
      <c r="L408" s="225" t="s">
        <v>290</v>
      </c>
      <c r="M408" s="115" t="s">
        <v>287</v>
      </c>
    </row>
    <row r="409" spans="1:13" ht="150" x14ac:dyDescent="0.25">
      <c r="A409" s="6">
        <v>405</v>
      </c>
      <c r="B409" s="7" t="s">
        <v>98</v>
      </c>
      <c r="C409" s="30">
        <v>1</v>
      </c>
      <c r="D409" s="15" t="s">
        <v>231</v>
      </c>
      <c r="E409" s="15">
        <v>3.0819999999999999</v>
      </c>
      <c r="F409" s="15">
        <v>6.8040000000000003</v>
      </c>
      <c r="G409" s="131" t="s">
        <v>387</v>
      </c>
      <c r="H409" s="132">
        <v>45235</v>
      </c>
      <c r="I409" s="129">
        <v>44996</v>
      </c>
      <c r="J409" s="290">
        <v>632198925.59000003</v>
      </c>
      <c r="K409" s="130">
        <v>1</v>
      </c>
      <c r="L409" s="225" t="s">
        <v>290</v>
      </c>
      <c r="M409" s="115" t="s">
        <v>287</v>
      </c>
    </row>
    <row r="410" spans="1:13" ht="150" x14ac:dyDescent="0.25">
      <c r="A410" s="5">
        <v>406</v>
      </c>
      <c r="B410" s="7" t="s">
        <v>98</v>
      </c>
      <c r="C410" s="30">
        <v>445</v>
      </c>
      <c r="D410" s="15" t="s">
        <v>232</v>
      </c>
      <c r="E410" s="15">
        <v>3.0819999999999999</v>
      </c>
      <c r="F410" s="15">
        <v>6.0679999999999996</v>
      </c>
      <c r="G410" s="131" t="s">
        <v>387</v>
      </c>
      <c r="H410" s="132">
        <v>45235</v>
      </c>
      <c r="I410" s="129">
        <v>44996</v>
      </c>
      <c r="J410" s="290">
        <v>632198925.59000003</v>
      </c>
      <c r="K410" s="130">
        <v>1</v>
      </c>
      <c r="L410" s="225" t="s">
        <v>290</v>
      </c>
      <c r="M410" s="115" t="s">
        <v>287</v>
      </c>
    </row>
    <row r="411" spans="1:13" ht="150" x14ac:dyDescent="0.25">
      <c r="A411" s="6">
        <v>407</v>
      </c>
      <c r="B411" s="7" t="s">
        <v>98</v>
      </c>
      <c r="C411" s="30">
        <v>8</v>
      </c>
      <c r="D411" s="15">
        <v>1.2</v>
      </c>
      <c r="E411" s="15">
        <v>6.1669999999999998</v>
      </c>
      <c r="F411" s="15">
        <v>12.388</v>
      </c>
      <c r="G411" s="131" t="s">
        <v>387</v>
      </c>
      <c r="H411" s="132">
        <v>45235</v>
      </c>
      <c r="I411" s="129">
        <v>44996</v>
      </c>
      <c r="J411" s="290">
        <v>632198925.59000003</v>
      </c>
      <c r="K411" s="130">
        <v>1</v>
      </c>
      <c r="L411" s="225" t="s">
        <v>290</v>
      </c>
      <c r="M411" s="115" t="s">
        <v>287</v>
      </c>
    </row>
    <row r="412" spans="1:13" ht="150" x14ac:dyDescent="0.25">
      <c r="A412" s="6">
        <v>408</v>
      </c>
      <c r="B412" s="7" t="s">
        <v>98</v>
      </c>
      <c r="C412" s="30">
        <v>8</v>
      </c>
      <c r="D412" s="15">
        <v>1.2</v>
      </c>
      <c r="E412" s="15">
        <v>12.388</v>
      </c>
      <c r="F412" s="15">
        <v>23.835000000000001</v>
      </c>
      <c r="G412" s="131" t="s">
        <v>387</v>
      </c>
      <c r="H412" s="132">
        <v>45235</v>
      </c>
      <c r="I412" s="129">
        <v>44996</v>
      </c>
      <c r="J412" s="290">
        <v>632198925.59000003</v>
      </c>
      <c r="K412" s="130">
        <v>1</v>
      </c>
      <c r="L412" s="225" t="s">
        <v>290</v>
      </c>
      <c r="M412" s="115" t="s">
        <v>287</v>
      </c>
    </row>
    <row r="413" spans="1:13" ht="150" x14ac:dyDescent="0.25">
      <c r="A413" s="5">
        <v>409</v>
      </c>
      <c r="B413" s="7" t="s">
        <v>98</v>
      </c>
      <c r="C413" s="30">
        <v>440</v>
      </c>
      <c r="D413" s="15">
        <v>1.2</v>
      </c>
      <c r="E413" s="15">
        <v>1E-3</v>
      </c>
      <c r="F413" s="15">
        <v>1.9019999999999999</v>
      </c>
      <c r="G413" s="131" t="s">
        <v>387</v>
      </c>
      <c r="H413" s="132">
        <v>45235</v>
      </c>
      <c r="I413" s="129">
        <v>44996</v>
      </c>
      <c r="J413" s="290">
        <v>632198925.59000003</v>
      </c>
      <c r="K413" s="130">
        <v>1</v>
      </c>
      <c r="L413" s="225" t="s">
        <v>290</v>
      </c>
      <c r="M413" s="115" t="s">
        <v>287</v>
      </c>
    </row>
    <row r="414" spans="1:13" ht="150" x14ac:dyDescent="0.25">
      <c r="A414" s="6">
        <v>410</v>
      </c>
      <c r="B414" s="7" t="s">
        <v>98</v>
      </c>
      <c r="C414" s="30">
        <v>510</v>
      </c>
      <c r="D414" s="15" t="s">
        <v>19</v>
      </c>
      <c r="E414" s="15">
        <v>1.2330000000000001</v>
      </c>
      <c r="F414" s="15">
        <v>3.911</v>
      </c>
      <c r="G414" s="131" t="s">
        <v>387</v>
      </c>
      <c r="H414" s="132">
        <v>45235</v>
      </c>
      <c r="I414" s="129">
        <v>44996</v>
      </c>
      <c r="J414" s="290">
        <v>632198925.59000003</v>
      </c>
      <c r="K414" s="130">
        <v>1</v>
      </c>
      <c r="L414" s="225" t="s">
        <v>290</v>
      </c>
      <c r="M414" s="115" t="s">
        <v>287</v>
      </c>
    </row>
    <row r="415" spans="1:13" ht="150" x14ac:dyDescent="0.25">
      <c r="A415" s="6">
        <v>411</v>
      </c>
      <c r="B415" s="7" t="s">
        <v>98</v>
      </c>
      <c r="C415" s="30">
        <v>8</v>
      </c>
      <c r="D415" s="15" t="s">
        <v>225</v>
      </c>
      <c r="E415" s="15">
        <v>3.0819999999999999</v>
      </c>
      <c r="F415" s="15">
        <v>3.0819999999999999</v>
      </c>
      <c r="G415" s="131" t="s">
        <v>387</v>
      </c>
      <c r="H415" s="132">
        <v>45088</v>
      </c>
      <c r="I415" s="129">
        <v>45101</v>
      </c>
      <c r="J415" s="290">
        <v>632198925.59000003</v>
      </c>
      <c r="K415" s="130">
        <v>1</v>
      </c>
      <c r="L415" s="225" t="s">
        <v>290</v>
      </c>
      <c r="M415" s="115" t="s">
        <v>287</v>
      </c>
    </row>
    <row r="416" spans="1:13" ht="150" x14ac:dyDescent="0.25">
      <c r="A416" s="5">
        <v>412</v>
      </c>
      <c r="B416" s="7" t="s">
        <v>98</v>
      </c>
      <c r="C416" s="30">
        <v>920</v>
      </c>
      <c r="D416" s="15" t="s">
        <v>226</v>
      </c>
      <c r="E416" s="15">
        <v>4.0529999999999999</v>
      </c>
      <c r="F416" s="15">
        <v>4.3440000000000003</v>
      </c>
      <c r="G416" s="131" t="s">
        <v>387</v>
      </c>
      <c r="H416" s="132">
        <v>45088</v>
      </c>
      <c r="I416" s="129">
        <v>45101</v>
      </c>
      <c r="J416" s="290">
        <v>632198925.59000003</v>
      </c>
      <c r="K416" s="130">
        <v>1</v>
      </c>
      <c r="L416" s="225" t="s">
        <v>290</v>
      </c>
      <c r="M416" s="115" t="s">
        <v>287</v>
      </c>
    </row>
    <row r="417" spans="1:13" ht="150" x14ac:dyDescent="0.25">
      <c r="A417" s="6">
        <v>413</v>
      </c>
      <c r="B417" s="7" t="s">
        <v>98</v>
      </c>
      <c r="C417" s="30">
        <v>42</v>
      </c>
      <c r="D417" s="15" t="s">
        <v>227</v>
      </c>
      <c r="E417" s="15">
        <v>3.3239999999999998</v>
      </c>
      <c r="F417" s="15">
        <v>4.3499999999999996</v>
      </c>
      <c r="G417" s="131" t="s">
        <v>387</v>
      </c>
      <c r="H417" s="132">
        <v>45088</v>
      </c>
      <c r="I417" s="129">
        <v>45101</v>
      </c>
      <c r="J417" s="290">
        <v>632198925.59000003</v>
      </c>
      <c r="K417" s="130">
        <v>1</v>
      </c>
      <c r="L417" s="225" t="s">
        <v>290</v>
      </c>
      <c r="M417" s="115" t="s">
        <v>287</v>
      </c>
    </row>
    <row r="418" spans="1:13" ht="150" x14ac:dyDescent="0.25">
      <c r="A418" s="6">
        <v>414</v>
      </c>
      <c r="B418" s="7" t="s">
        <v>98</v>
      </c>
      <c r="C418" s="30">
        <v>20</v>
      </c>
      <c r="D418" s="15">
        <v>211</v>
      </c>
      <c r="E418" s="15">
        <v>3.4119999999999999</v>
      </c>
      <c r="F418" s="15">
        <v>4.3600000000000003</v>
      </c>
      <c r="G418" s="131" t="s">
        <v>387</v>
      </c>
      <c r="H418" s="132">
        <v>45088</v>
      </c>
      <c r="I418" s="129">
        <v>45101</v>
      </c>
      <c r="J418" s="290">
        <v>632198925.59000003</v>
      </c>
      <c r="K418" s="130">
        <v>1</v>
      </c>
      <c r="L418" s="225" t="s">
        <v>290</v>
      </c>
      <c r="M418" s="115" t="s">
        <v>287</v>
      </c>
    </row>
    <row r="419" spans="1:13" ht="150" x14ac:dyDescent="0.25">
      <c r="A419" s="5">
        <v>415</v>
      </c>
      <c r="B419" s="7" t="s">
        <v>98</v>
      </c>
      <c r="C419" s="30">
        <v>20</v>
      </c>
      <c r="D419" s="15" t="s">
        <v>228</v>
      </c>
      <c r="E419" s="15">
        <v>1.93</v>
      </c>
      <c r="F419" s="15">
        <v>2.65</v>
      </c>
      <c r="G419" s="131" t="s">
        <v>387</v>
      </c>
      <c r="H419" s="132">
        <v>45088</v>
      </c>
      <c r="I419" s="129">
        <v>45101</v>
      </c>
      <c r="J419" s="290">
        <v>632198925.59000003</v>
      </c>
      <c r="K419" s="130">
        <v>1</v>
      </c>
      <c r="L419" s="225" t="s">
        <v>290</v>
      </c>
      <c r="M419" s="115" t="s">
        <v>287</v>
      </c>
    </row>
    <row r="420" spans="1:13" ht="150" x14ac:dyDescent="0.25">
      <c r="A420" s="6">
        <v>416</v>
      </c>
      <c r="B420" s="7" t="s">
        <v>98</v>
      </c>
      <c r="C420" s="30">
        <v>23</v>
      </c>
      <c r="D420" s="15" t="s">
        <v>229</v>
      </c>
      <c r="E420" s="15">
        <v>1.93</v>
      </c>
      <c r="F420" s="15">
        <v>2.65</v>
      </c>
      <c r="G420" s="131" t="s">
        <v>387</v>
      </c>
      <c r="H420" s="132">
        <v>45088</v>
      </c>
      <c r="I420" s="129">
        <v>45101</v>
      </c>
      <c r="J420" s="290">
        <v>632198925.59000003</v>
      </c>
      <c r="K420" s="130">
        <v>1</v>
      </c>
      <c r="L420" s="225" t="s">
        <v>290</v>
      </c>
      <c r="M420" s="115" t="s">
        <v>287</v>
      </c>
    </row>
    <row r="421" spans="1:13" ht="150" x14ac:dyDescent="0.25">
      <c r="A421" s="6">
        <v>417</v>
      </c>
      <c r="B421" s="7" t="s">
        <v>98</v>
      </c>
      <c r="C421" s="30">
        <v>2</v>
      </c>
      <c r="D421" s="15" t="s">
        <v>230</v>
      </c>
      <c r="E421" s="106">
        <v>-2.4</v>
      </c>
      <c r="F421" s="106">
        <v>-1.6</v>
      </c>
      <c r="G421" s="131" t="s">
        <v>387</v>
      </c>
      <c r="H421" s="132">
        <v>45088</v>
      </c>
      <c r="I421" s="129">
        <v>45101</v>
      </c>
      <c r="J421" s="290">
        <v>632198925.59000003</v>
      </c>
      <c r="K421" s="130">
        <v>1</v>
      </c>
      <c r="L421" s="225" t="s">
        <v>290</v>
      </c>
      <c r="M421" s="115" t="s">
        <v>287</v>
      </c>
    </row>
    <row r="422" spans="1:13" ht="150" x14ac:dyDescent="0.25">
      <c r="A422" s="5">
        <v>418</v>
      </c>
      <c r="B422" s="7" t="s">
        <v>98</v>
      </c>
      <c r="C422" s="30">
        <v>1</v>
      </c>
      <c r="D422" s="15" t="s">
        <v>231</v>
      </c>
      <c r="E422" s="15">
        <v>3.0819999999999999</v>
      </c>
      <c r="F422" s="15">
        <v>6.8040000000000003</v>
      </c>
      <c r="G422" s="131" t="s">
        <v>387</v>
      </c>
      <c r="H422" s="132">
        <v>45088</v>
      </c>
      <c r="I422" s="129">
        <v>45101</v>
      </c>
      <c r="J422" s="290">
        <v>632198925.59000003</v>
      </c>
      <c r="K422" s="130">
        <v>1</v>
      </c>
      <c r="L422" s="225" t="s">
        <v>290</v>
      </c>
      <c r="M422" s="115" t="s">
        <v>287</v>
      </c>
    </row>
    <row r="423" spans="1:13" ht="150" x14ac:dyDescent="0.25">
      <c r="A423" s="6">
        <v>419</v>
      </c>
      <c r="B423" s="7" t="s">
        <v>98</v>
      </c>
      <c r="C423" s="30">
        <v>8</v>
      </c>
      <c r="D423" s="15" t="s">
        <v>215</v>
      </c>
      <c r="E423" s="15">
        <v>3.0819999999999999</v>
      </c>
      <c r="F423" s="15">
        <v>6.1669999999999998</v>
      </c>
      <c r="G423" s="131" t="s">
        <v>387</v>
      </c>
      <c r="H423" s="132">
        <v>45088</v>
      </c>
      <c r="I423" s="129">
        <v>45101</v>
      </c>
      <c r="J423" s="290">
        <v>632198925.59000003</v>
      </c>
      <c r="K423" s="130">
        <v>1</v>
      </c>
      <c r="L423" s="225" t="s">
        <v>290</v>
      </c>
      <c r="M423" s="115" t="s">
        <v>287</v>
      </c>
    </row>
    <row r="424" spans="1:13" ht="150" x14ac:dyDescent="0.25">
      <c r="A424" s="6">
        <v>420</v>
      </c>
      <c r="B424" s="7" t="s">
        <v>98</v>
      </c>
      <c r="C424" s="30">
        <v>2</v>
      </c>
      <c r="D424" s="15">
        <v>1.2</v>
      </c>
      <c r="E424" s="106">
        <v>-2.4</v>
      </c>
      <c r="F424" s="106">
        <v>-1.6</v>
      </c>
      <c r="G424" s="131" t="s">
        <v>387</v>
      </c>
      <c r="H424" s="132">
        <v>45095</v>
      </c>
      <c r="I424" s="129">
        <v>45101</v>
      </c>
      <c r="J424" s="290">
        <v>632198925.59000003</v>
      </c>
      <c r="K424" s="130">
        <v>1</v>
      </c>
      <c r="L424" s="225" t="s">
        <v>290</v>
      </c>
      <c r="M424" s="115" t="s">
        <v>287</v>
      </c>
    </row>
    <row r="425" spans="1:13" ht="150" x14ac:dyDescent="0.25">
      <c r="A425" s="5">
        <v>421</v>
      </c>
      <c r="B425" s="7" t="s">
        <v>98</v>
      </c>
      <c r="C425" s="30">
        <v>85</v>
      </c>
      <c r="D425" s="15" t="s">
        <v>225</v>
      </c>
      <c r="E425" s="15">
        <v>3.0819999999999999</v>
      </c>
      <c r="F425" s="15">
        <v>3.0819999999999999</v>
      </c>
      <c r="G425" s="131" t="s">
        <v>387</v>
      </c>
      <c r="H425" s="132">
        <v>45132</v>
      </c>
      <c r="I425" s="129">
        <v>45138</v>
      </c>
      <c r="J425" s="290">
        <v>632198925.59000003</v>
      </c>
      <c r="K425" s="130">
        <v>1</v>
      </c>
      <c r="L425" s="225" t="s">
        <v>290</v>
      </c>
      <c r="M425" s="115" t="s">
        <v>287</v>
      </c>
    </row>
    <row r="426" spans="1:13" ht="150" x14ac:dyDescent="0.25">
      <c r="A426" s="6">
        <v>422</v>
      </c>
      <c r="B426" s="7" t="s">
        <v>98</v>
      </c>
      <c r="C426" s="30">
        <v>920</v>
      </c>
      <c r="D426" s="15" t="s">
        <v>226</v>
      </c>
      <c r="E426" s="15">
        <v>4.0529999999999999</v>
      </c>
      <c r="F426" s="15">
        <v>4.3440000000000003</v>
      </c>
      <c r="G426" s="131" t="s">
        <v>387</v>
      </c>
      <c r="H426" s="132">
        <v>45132</v>
      </c>
      <c r="I426" s="129">
        <v>45138</v>
      </c>
      <c r="J426" s="290">
        <v>632198925.59000003</v>
      </c>
      <c r="K426" s="130">
        <v>1</v>
      </c>
      <c r="L426" s="225" t="s">
        <v>290</v>
      </c>
      <c r="M426" s="115" t="s">
        <v>287</v>
      </c>
    </row>
    <row r="427" spans="1:13" ht="150" x14ac:dyDescent="0.25">
      <c r="A427" s="6">
        <v>423</v>
      </c>
      <c r="B427" s="7" t="s">
        <v>98</v>
      </c>
      <c r="C427" s="30">
        <v>42</v>
      </c>
      <c r="D427" s="15" t="s">
        <v>227</v>
      </c>
      <c r="E427" s="15">
        <v>3.3239999999999998</v>
      </c>
      <c r="F427" s="15">
        <v>4.3499999999999996</v>
      </c>
      <c r="G427" s="131" t="s">
        <v>387</v>
      </c>
      <c r="H427" s="132">
        <v>45132</v>
      </c>
      <c r="I427" s="129">
        <v>45138</v>
      </c>
      <c r="J427" s="290">
        <v>632198925.59000003</v>
      </c>
      <c r="K427" s="130">
        <v>1</v>
      </c>
      <c r="L427" s="225" t="s">
        <v>290</v>
      </c>
      <c r="M427" s="115" t="s">
        <v>287</v>
      </c>
    </row>
    <row r="428" spans="1:13" ht="150" x14ac:dyDescent="0.25">
      <c r="A428" s="5">
        <v>424</v>
      </c>
      <c r="B428" s="7" t="s">
        <v>98</v>
      </c>
      <c r="C428" s="30">
        <v>20</v>
      </c>
      <c r="D428" s="15">
        <v>211</v>
      </c>
      <c r="E428" s="15">
        <v>3.4119999999999999</v>
      </c>
      <c r="F428" s="15">
        <v>4.3600000000000003</v>
      </c>
      <c r="G428" s="131" t="s">
        <v>387</v>
      </c>
      <c r="H428" s="132">
        <v>45132</v>
      </c>
      <c r="I428" s="129">
        <v>45138</v>
      </c>
      <c r="J428" s="290">
        <v>632198925.59000003</v>
      </c>
      <c r="K428" s="130">
        <v>1</v>
      </c>
      <c r="L428" s="225" t="s">
        <v>290</v>
      </c>
      <c r="M428" s="115" t="s">
        <v>287</v>
      </c>
    </row>
    <row r="429" spans="1:13" ht="150" x14ac:dyDescent="0.25">
      <c r="A429" s="6">
        <v>425</v>
      </c>
      <c r="B429" s="7" t="s">
        <v>98</v>
      </c>
      <c r="C429" s="30">
        <v>20</v>
      </c>
      <c r="D429" s="15" t="s">
        <v>228</v>
      </c>
      <c r="E429" s="15">
        <v>1.93</v>
      </c>
      <c r="F429" s="15">
        <v>2.65</v>
      </c>
      <c r="G429" s="131" t="s">
        <v>387</v>
      </c>
      <c r="H429" s="132">
        <v>45132</v>
      </c>
      <c r="I429" s="129">
        <v>45138</v>
      </c>
      <c r="J429" s="290">
        <v>632198925.59000003</v>
      </c>
      <c r="K429" s="130">
        <v>1</v>
      </c>
      <c r="L429" s="225" t="s">
        <v>290</v>
      </c>
      <c r="M429" s="115" t="s">
        <v>287</v>
      </c>
    </row>
    <row r="430" spans="1:13" ht="315" customHeight="1" x14ac:dyDescent="0.25">
      <c r="A430" s="6">
        <v>426</v>
      </c>
      <c r="B430" s="7" t="s">
        <v>98</v>
      </c>
      <c r="C430" s="30">
        <v>23</v>
      </c>
      <c r="D430" s="15" t="s">
        <v>233</v>
      </c>
      <c r="E430" s="15">
        <v>1.93</v>
      </c>
      <c r="F430" s="15">
        <v>2.65</v>
      </c>
      <c r="G430" s="131" t="s">
        <v>387</v>
      </c>
      <c r="H430" s="132">
        <v>45132</v>
      </c>
      <c r="I430" s="129">
        <v>45138</v>
      </c>
      <c r="J430" s="290">
        <v>632198925.59000003</v>
      </c>
      <c r="K430" s="130">
        <v>1</v>
      </c>
      <c r="L430" s="225" t="s">
        <v>290</v>
      </c>
      <c r="M430" s="115" t="s">
        <v>287</v>
      </c>
    </row>
    <row r="431" spans="1:13" ht="150" x14ac:dyDescent="0.25">
      <c r="A431" s="5">
        <v>427</v>
      </c>
      <c r="B431" s="7" t="s">
        <v>98</v>
      </c>
      <c r="C431" s="30">
        <v>2</v>
      </c>
      <c r="D431" s="15" t="s">
        <v>234</v>
      </c>
      <c r="E431" s="106">
        <v>-2.4</v>
      </c>
      <c r="F431" s="106">
        <v>-1.6</v>
      </c>
      <c r="G431" s="131" t="s">
        <v>387</v>
      </c>
      <c r="H431" s="132">
        <v>45132</v>
      </c>
      <c r="I431" s="129">
        <v>45138</v>
      </c>
      <c r="J431" s="290">
        <v>632198925.59000003</v>
      </c>
      <c r="K431" s="130">
        <v>1</v>
      </c>
      <c r="L431" s="225" t="s">
        <v>290</v>
      </c>
      <c r="M431" s="115" t="s">
        <v>287</v>
      </c>
    </row>
    <row r="432" spans="1:13" ht="150" x14ac:dyDescent="0.25">
      <c r="A432" s="6">
        <v>428</v>
      </c>
      <c r="B432" s="7" t="s">
        <v>98</v>
      </c>
      <c r="C432" s="30">
        <v>8</v>
      </c>
      <c r="D432" s="15" t="s">
        <v>215</v>
      </c>
      <c r="E432" s="15">
        <v>3.0819999999999999</v>
      </c>
      <c r="F432" s="15">
        <v>6.1669999999999998</v>
      </c>
      <c r="G432" s="131" t="s">
        <v>387</v>
      </c>
      <c r="H432" s="132">
        <v>45132</v>
      </c>
      <c r="I432" s="129">
        <v>45138</v>
      </c>
      <c r="J432" s="290">
        <v>632198925.59000003</v>
      </c>
      <c r="K432" s="130">
        <v>1</v>
      </c>
      <c r="L432" s="225" t="s">
        <v>290</v>
      </c>
      <c r="M432" s="115" t="s">
        <v>287</v>
      </c>
    </row>
    <row r="433" spans="1:13" ht="150" x14ac:dyDescent="0.25">
      <c r="A433" s="6">
        <v>429</v>
      </c>
      <c r="B433" s="7" t="s">
        <v>98</v>
      </c>
      <c r="C433" s="30">
        <v>1</v>
      </c>
      <c r="D433" s="15" t="s">
        <v>231</v>
      </c>
      <c r="E433" s="15">
        <v>3.0819999999999999</v>
      </c>
      <c r="F433" s="15">
        <v>6.8040000000000003</v>
      </c>
      <c r="G433" s="131" t="s">
        <v>387</v>
      </c>
      <c r="H433" s="132">
        <v>45132</v>
      </c>
      <c r="I433" s="129">
        <v>45138</v>
      </c>
      <c r="J433" s="290">
        <v>632198925.59000003</v>
      </c>
      <c r="K433" s="130">
        <v>1</v>
      </c>
      <c r="L433" s="225" t="s">
        <v>290</v>
      </c>
      <c r="M433" s="115" t="s">
        <v>287</v>
      </c>
    </row>
    <row r="434" spans="1:13" ht="150" x14ac:dyDescent="0.25">
      <c r="A434" s="5">
        <v>430</v>
      </c>
      <c r="B434" s="7" t="s">
        <v>98</v>
      </c>
      <c r="C434" s="30">
        <v>8</v>
      </c>
      <c r="D434" s="15" t="s">
        <v>235</v>
      </c>
      <c r="E434" s="15">
        <v>3.0819999999999999</v>
      </c>
      <c r="F434" s="15">
        <v>3.0819999999999999</v>
      </c>
      <c r="G434" s="131" t="s">
        <v>387</v>
      </c>
      <c r="H434" s="132">
        <v>45152</v>
      </c>
      <c r="I434" s="129">
        <v>45171</v>
      </c>
      <c r="J434" s="290">
        <v>632198925.59000003</v>
      </c>
      <c r="K434" s="130">
        <v>1</v>
      </c>
      <c r="L434" s="225" t="s">
        <v>290</v>
      </c>
      <c r="M434" s="115" t="s">
        <v>287</v>
      </c>
    </row>
    <row r="435" spans="1:13" ht="150" x14ac:dyDescent="0.25">
      <c r="A435" s="6">
        <v>431</v>
      </c>
      <c r="B435" s="7" t="s">
        <v>98</v>
      </c>
      <c r="C435" s="30">
        <v>920</v>
      </c>
      <c r="D435" s="15" t="s">
        <v>226</v>
      </c>
      <c r="E435" s="15">
        <v>4.0529999999999999</v>
      </c>
      <c r="F435" s="15">
        <v>4.3440000000000003</v>
      </c>
      <c r="G435" s="131" t="s">
        <v>387</v>
      </c>
      <c r="H435" s="132">
        <v>45152</v>
      </c>
      <c r="I435" s="129">
        <v>45171</v>
      </c>
      <c r="J435" s="290">
        <v>632198925.59000003</v>
      </c>
      <c r="K435" s="130">
        <v>1</v>
      </c>
      <c r="L435" s="225" t="s">
        <v>290</v>
      </c>
      <c r="M435" s="115" t="s">
        <v>287</v>
      </c>
    </row>
    <row r="436" spans="1:13" ht="150" x14ac:dyDescent="0.25">
      <c r="A436" s="6">
        <v>432</v>
      </c>
      <c r="B436" s="7" t="s">
        <v>98</v>
      </c>
      <c r="C436" s="30">
        <v>42</v>
      </c>
      <c r="D436" s="15" t="s">
        <v>227</v>
      </c>
      <c r="E436" s="15">
        <v>3.3239999999999998</v>
      </c>
      <c r="F436" s="15">
        <v>4.3499999999999996</v>
      </c>
      <c r="G436" s="131" t="s">
        <v>387</v>
      </c>
      <c r="H436" s="132">
        <v>45152</v>
      </c>
      <c r="I436" s="129">
        <v>45171</v>
      </c>
      <c r="J436" s="290">
        <v>632198925.59000003</v>
      </c>
      <c r="K436" s="130">
        <v>1</v>
      </c>
      <c r="L436" s="225" t="s">
        <v>290</v>
      </c>
      <c r="M436" s="115" t="s">
        <v>287</v>
      </c>
    </row>
    <row r="437" spans="1:13" ht="150" x14ac:dyDescent="0.25">
      <c r="A437" s="5">
        <v>433</v>
      </c>
      <c r="B437" s="7" t="s">
        <v>98</v>
      </c>
      <c r="C437" s="30">
        <v>20</v>
      </c>
      <c r="D437" s="15">
        <v>211</v>
      </c>
      <c r="E437" s="15">
        <v>3.4119999999999999</v>
      </c>
      <c r="F437" s="15">
        <v>4.3600000000000003</v>
      </c>
      <c r="G437" s="131" t="s">
        <v>387</v>
      </c>
      <c r="H437" s="132">
        <v>45152</v>
      </c>
      <c r="I437" s="129">
        <v>45171</v>
      </c>
      <c r="J437" s="290">
        <v>632198925.59000003</v>
      </c>
      <c r="K437" s="130">
        <v>1</v>
      </c>
      <c r="L437" s="225" t="s">
        <v>290</v>
      </c>
      <c r="M437" s="115" t="s">
        <v>287</v>
      </c>
    </row>
    <row r="438" spans="1:13" ht="150" x14ac:dyDescent="0.25">
      <c r="A438" s="6">
        <v>434</v>
      </c>
      <c r="B438" s="7" t="s">
        <v>98</v>
      </c>
      <c r="C438" s="30">
        <v>20</v>
      </c>
      <c r="D438" s="15" t="s">
        <v>228</v>
      </c>
      <c r="E438" s="15">
        <v>1.93</v>
      </c>
      <c r="F438" s="15">
        <v>2.65</v>
      </c>
      <c r="G438" s="131" t="s">
        <v>387</v>
      </c>
      <c r="H438" s="132">
        <v>45152</v>
      </c>
      <c r="I438" s="129">
        <v>45171</v>
      </c>
      <c r="J438" s="290">
        <v>632198925.59000003</v>
      </c>
      <c r="K438" s="130">
        <v>1</v>
      </c>
      <c r="L438" s="225" t="s">
        <v>290</v>
      </c>
      <c r="M438" s="115" t="s">
        <v>287</v>
      </c>
    </row>
    <row r="439" spans="1:13" ht="150" x14ac:dyDescent="0.25">
      <c r="A439" s="6">
        <v>435</v>
      </c>
      <c r="B439" s="7" t="s">
        <v>98</v>
      </c>
      <c r="C439" s="30">
        <v>23</v>
      </c>
      <c r="D439" s="15" t="s">
        <v>233</v>
      </c>
      <c r="E439" s="15">
        <v>1.93</v>
      </c>
      <c r="F439" s="15">
        <v>2.65</v>
      </c>
      <c r="G439" s="131" t="s">
        <v>387</v>
      </c>
      <c r="H439" s="132">
        <v>45152</v>
      </c>
      <c r="I439" s="129">
        <v>45171</v>
      </c>
      <c r="J439" s="290">
        <v>632198925.59000003</v>
      </c>
      <c r="K439" s="130">
        <v>1</v>
      </c>
      <c r="L439" s="225" t="s">
        <v>290</v>
      </c>
      <c r="M439" s="115" t="s">
        <v>287</v>
      </c>
    </row>
    <row r="440" spans="1:13" ht="150" x14ac:dyDescent="0.25">
      <c r="A440" s="5">
        <v>436</v>
      </c>
      <c r="B440" s="7" t="s">
        <v>98</v>
      </c>
      <c r="C440" s="30">
        <v>2</v>
      </c>
      <c r="D440" s="15" t="s">
        <v>234</v>
      </c>
      <c r="E440" s="106">
        <v>-2.4</v>
      </c>
      <c r="F440" s="106">
        <v>-1.6</v>
      </c>
      <c r="G440" s="131" t="s">
        <v>387</v>
      </c>
      <c r="H440" s="132">
        <v>45152</v>
      </c>
      <c r="I440" s="129">
        <v>45171</v>
      </c>
      <c r="J440" s="290">
        <v>632198925.59000003</v>
      </c>
      <c r="K440" s="130">
        <v>1</v>
      </c>
      <c r="L440" s="225" t="s">
        <v>290</v>
      </c>
      <c r="M440" s="115" t="s">
        <v>287</v>
      </c>
    </row>
    <row r="441" spans="1:13" ht="150" x14ac:dyDescent="0.25">
      <c r="A441" s="6">
        <v>437</v>
      </c>
      <c r="B441" s="7" t="s">
        <v>98</v>
      </c>
      <c r="C441" s="30">
        <v>8</v>
      </c>
      <c r="D441" s="15" t="s">
        <v>215</v>
      </c>
      <c r="E441" s="15">
        <v>3.0819999999999999</v>
      </c>
      <c r="F441" s="15">
        <v>6.1669999999999998</v>
      </c>
      <c r="G441" s="131" t="s">
        <v>387</v>
      </c>
      <c r="H441" s="132">
        <v>45152</v>
      </c>
      <c r="I441" s="129">
        <v>45171</v>
      </c>
      <c r="J441" s="290">
        <v>632198925.59000003</v>
      </c>
      <c r="K441" s="130">
        <v>1</v>
      </c>
      <c r="L441" s="225" t="s">
        <v>290</v>
      </c>
      <c r="M441" s="115" t="s">
        <v>287</v>
      </c>
    </row>
    <row r="442" spans="1:13" ht="150" x14ac:dyDescent="0.25">
      <c r="A442" s="6">
        <v>438</v>
      </c>
      <c r="B442" s="7" t="s">
        <v>98</v>
      </c>
      <c r="C442" s="30">
        <v>1</v>
      </c>
      <c r="D442" s="15" t="s">
        <v>231</v>
      </c>
      <c r="E442" s="15">
        <v>3.0819999999999999</v>
      </c>
      <c r="F442" s="15">
        <v>6.8040000000000003</v>
      </c>
      <c r="G442" s="131" t="s">
        <v>387</v>
      </c>
      <c r="H442" s="132">
        <v>45152</v>
      </c>
      <c r="I442" s="129">
        <v>45171</v>
      </c>
      <c r="J442" s="290">
        <v>632198925.59000003</v>
      </c>
      <c r="K442" s="130">
        <v>1</v>
      </c>
      <c r="L442" s="225" t="s">
        <v>290</v>
      </c>
      <c r="M442" s="115" t="s">
        <v>287</v>
      </c>
    </row>
    <row r="443" spans="1:13" ht="150" x14ac:dyDescent="0.25">
      <c r="A443" s="5">
        <v>439</v>
      </c>
      <c r="B443" s="7" t="s">
        <v>98</v>
      </c>
      <c r="C443" s="30">
        <v>3</v>
      </c>
      <c r="D443" s="15" t="s">
        <v>20</v>
      </c>
      <c r="E443" s="15">
        <v>3.0819999999999999</v>
      </c>
      <c r="F443" s="15">
        <v>6.8040000000000003</v>
      </c>
      <c r="G443" s="131" t="s">
        <v>387</v>
      </c>
      <c r="H443" s="132">
        <v>45152</v>
      </c>
      <c r="I443" s="129">
        <v>45171</v>
      </c>
      <c r="J443" s="290">
        <v>632198925.59000003</v>
      </c>
      <c r="K443" s="130">
        <v>1</v>
      </c>
      <c r="L443" s="225" t="s">
        <v>290</v>
      </c>
      <c r="M443" s="115" t="s">
        <v>287</v>
      </c>
    </row>
    <row r="444" spans="1:13" ht="195" customHeight="1" x14ac:dyDescent="0.25">
      <c r="A444" s="6">
        <v>440</v>
      </c>
      <c r="B444" s="7" t="s">
        <v>98</v>
      </c>
      <c r="C444" s="30">
        <v>1</v>
      </c>
      <c r="D444" s="15" t="s">
        <v>231</v>
      </c>
      <c r="E444" s="15">
        <v>3.0819999999999999</v>
      </c>
      <c r="F444" s="15">
        <v>6.8040000000000003</v>
      </c>
      <c r="G444" s="131" t="s">
        <v>387</v>
      </c>
      <c r="H444" s="132">
        <v>45139</v>
      </c>
      <c r="I444" s="129">
        <v>45171</v>
      </c>
      <c r="J444" s="290">
        <v>632198925.59000003</v>
      </c>
      <c r="K444" s="130">
        <v>1</v>
      </c>
      <c r="L444" s="225" t="s">
        <v>290</v>
      </c>
      <c r="M444" s="115" t="s">
        <v>287</v>
      </c>
    </row>
    <row r="445" spans="1:13" ht="195" customHeight="1" x14ac:dyDescent="0.25">
      <c r="A445" s="6">
        <v>441</v>
      </c>
      <c r="B445" s="7" t="s">
        <v>98</v>
      </c>
      <c r="C445" s="30">
        <v>445</v>
      </c>
      <c r="D445" s="15" t="s">
        <v>223</v>
      </c>
      <c r="E445" s="15">
        <v>3.0819999999999999</v>
      </c>
      <c r="F445" s="15">
        <v>6.1669999999999998</v>
      </c>
      <c r="G445" s="131" t="s">
        <v>387</v>
      </c>
      <c r="H445" s="132">
        <v>45165</v>
      </c>
      <c r="I445" s="129">
        <v>45171</v>
      </c>
      <c r="J445" s="290">
        <v>632198925.59000003</v>
      </c>
      <c r="K445" s="130">
        <v>1</v>
      </c>
      <c r="L445" s="225" t="s">
        <v>290</v>
      </c>
      <c r="M445" s="115" t="s">
        <v>287</v>
      </c>
    </row>
    <row r="446" spans="1:13" ht="195" customHeight="1" x14ac:dyDescent="0.25">
      <c r="A446" s="5">
        <v>442</v>
      </c>
      <c r="B446" s="7" t="s">
        <v>98</v>
      </c>
      <c r="C446" s="30">
        <v>8</v>
      </c>
      <c r="D446" s="15">
        <v>1.2</v>
      </c>
      <c r="E446" s="15">
        <v>6.1669999999999998</v>
      </c>
      <c r="F446" s="15">
        <v>12.388</v>
      </c>
      <c r="G446" s="131" t="s">
        <v>387</v>
      </c>
      <c r="H446" s="132">
        <v>45165</v>
      </c>
      <c r="I446" s="129">
        <v>45171</v>
      </c>
      <c r="J446" s="290">
        <v>632198925.59000003</v>
      </c>
      <c r="K446" s="130">
        <v>1</v>
      </c>
      <c r="L446" s="225" t="s">
        <v>290</v>
      </c>
      <c r="M446" s="115" t="s">
        <v>287</v>
      </c>
    </row>
    <row r="447" spans="1:13" ht="195" customHeight="1" x14ac:dyDescent="0.25">
      <c r="A447" s="6">
        <v>443</v>
      </c>
      <c r="B447" s="7" t="s">
        <v>98</v>
      </c>
      <c r="C447" s="30">
        <v>8</v>
      </c>
      <c r="D447" s="15">
        <v>1.2</v>
      </c>
      <c r="E447" s="15">
        <v>12.388</v>
      </c>
      <c r="F447" s="15">
        <v>23.835000000000001</v>
      </c>
      <c r="G447" s="131" t="s">
        <v>387</v>
      </c>
      <c r="H447" s="132">
        <v>45165</v>
      </c>
      <c r="I447" s="129">
        <v>45171</v>
      </c>
      <c r="J447" s="290">
        <v>632198925.59000003</v>
      </c>
      <c r="K447" s="130">
        <v>1</v>
      </c>
      <c r="L447" s="225" t="s">
        <v>290</v>
      </c>
      <c r="M447" s="115" t="s">
        <v>287</v>
      </c>
    </row>
    <row r="448" spans="1:13" ht="195" customHeight="1" x14ac:dyDescent="0.25">
      <c r="A448" s="6">
        <v>444</v>
      </c>
      <c r="B448" s="7" t="s">
        <v>98</v>
      </c>
      <c r="C448" s="30">
        <v>440</v>
      </c>
      <c r="D448" s="15">
        <v>1.2</v>
      </c>
      <c r="E448" s="15">
        <v>1E-3</v>
      </c>
      <c r="F448" s="15">
        <v>1.9019999999999999</v>
      </c>
      <c r="G448" s="131" t="s">
        <v>387</v>
      </c>
      <c r="H448" s="132">
        <v>45165</v>
      </c>
      <c r="I448" s="129">
        <v>45171</v>
      </c>
      <c r="J448" s="290">
        <v>632198925.59000003</v>
      </c>
      <c r="K448" s="130">
        <v>1</v>
      </c>
      <c r="L448" s="225" t="s">
        <v>290</v>
      </c>
      <c r="M448" s="115" t="s">
        <v>287</v>
      </c>
    </row>
    <row r="449" spans="1:13" ht="150" x14ac:dyDescent="0.25">
      <c r="A449" s="5">
        <v>445</v>
      </c>
      <c r="B449" s="7" t="s">
        <v>98</v>
      </c>
      <c r="C449" s="30">
        <v>510</v>
      </c>
      <c r="D449" s="15" t="s">
        <v>19</v>
      </c>
      <c r="E449" s="15">
        <v>1.2330000000000001</v>
      </c>
      <c r="F449" s="15">
        <v>3.911</v>
      </c>
      <c r="G449" s="131" t="s">
        <v>387</v>
      </c>
      <c r="H449" s="132">
        <v>45165</v>
      </c>
      <c r="I449" s="129">
        <v>45171</v>
      </c>
      <c r="J449" s="290">
        <v>632198925.59000003</v>
      </c>
      <c r="K449" s="130">
        <v>1</v>
      </c>
      <c r="L449" s="225" t="s">
        <v>290</v>
      </c>
      <c r="M449" s="115" t="s">
        <v>287</v>
      </c>
    </row>
    <row r="450" spans="1:13" ht="150" x14ac:dyDescent="0.25">
      <c r="A450" s="6">
        <v>446</v>
      </c>
      <c r="B450" s="7" t="s">
        <v>98</v>
      </c>
      <c r="C450" s="30">
        <v>447</v>
      </c>
      <c r="D450" s="15" t="s">
        <v>222</v>
      </c>
      <c r="E450" s="15">
        <v>3.0819999999999999</v>
      </c>
      <c r="F450" s="15">
        <v>6.8040000000000003</v>
      </c>
      <c r="G450" s="131" t="s">
        <v>387</v>
      </c>
      <c r="H450" s="132">
        <v>45165</v>
      </c>
      <c r="I450" s="129">
        <v>45171</v>
      </c>
      <c r="J450" s="290">
        <v>632198925.59000003</v>
      </c>
      <c r="K450" s="130">
        <v>1</v>
      </c>
      <c r="L450" s="225" t="s">
        <v>290</v>
      </c>
      <c r="M450" s="115" t="s">
        <v>287</v>
      </c>
    </row>
    <row r="451" spans="1:13" ht="210" customHeight="1" x14ac:dyDescent="0.25">
      <c r="A451" s="6">
        <v>447</v>
      </c>
      <c r="B451" s="7" t="s">
        <v>98</v>
      </c>
      <c r="C451" s="30">
        <v>3</v>
      </c>
      <c r="D451" s="15" t="s">
        <v>236</v>
      </c>
      <c r="E451" s="15">
        <v>3.0819999999999999</v>
      </c>
      <c r="F451" s="15">
        <v>6.8040000000000003</v>
      </c>
      <c r="G451" s="131" t="s">
        <v>387</v>
      </c>
      <c r="H451" s="132">
        <v>45165</v>
      </c>
      <c r="I451" s="129">
        <v>45171</v>
      </c>
      <c r="J451" s="290">
        <v>632198925.59000003</v>
      </c>
      <c r="K451" s="130">
        <v>1</v>
      </c>
      <c r="L451" s="225" t="s">
        <v>290</v>
      </c>
      <c r="M451" s="115" t="s">
        <v>287</v>
      </c>
    </row>
    <row r="452" spans="1:13" ht="210" customHeight="1" x14ac:dyDescent="0.25">
      <c r="A452" s="5">
        <v>448</v>
      </c>
      <c r="B452" s="7" t="s">
        <v>98</v>
      </c>
      <c r="C452" s="30">
        <v>1</v>
      </c>
      <c r="D452" s="15">
        <v>1.2</v>
      </c>
      <c r="E452" s="15">
        <v>3.0819999999999999</v>
      </c>
      <c r="F452" s="15">
        <v>3.0819999999999999</v>
      </c>
      <c r="G452" s="131" t="s">
        <v>387</v>
      </c>
      <c r="H452" s="132">
        <v>45165</v>
      </c>
      <c r="I452" s="129">
        <v>45171</v>
      </c>
      <c r="J452" s="290">
        <v>632198925.59000003</v>
      </c>
      <c r="K452" s="130">
        <v>1</v>
      </c>
      <c r="L452" s="225" t="s">
        <v>290</v>
      </c>
      <c r="M452" s="115" t="s">
        <v>287</v>
      </c>
    </row>
    <row r="453" spans="1:13" ht="210" customHeight="1" x14ac:dyDescent="0.25">
      <c r="A453" s="6">
        <v>449</v>
      </c>
      <c r="B453" s="7" t="s">
        <v>98</v>
      </c>
      <c r="C453" s="30">
        <v>447</v>
      </c>
      <c r="D453" s="15">
        <v>3.4</v>
      </c>
      <c r="E453" s="15">
        <v>3.0819999999999999</v>
      </c>
      <c r="F453" s="15">
        <v>6.8040000000000003</v>
      </c>
      <c r="G453" s="131" t="s">
        <v>387</v>
      </c>
      <c r="H453" s="132">
        <v>45165</v>
      </c>
      <c r="I453" s="129">
        <v>45171</v>
      </c>
      <c r="J453" s="290">
        <v>632198925.59000003</v>
      </c>
      <c r="K453" s="130">
        <v>1</v>
      </c>
      <c r="L453" s="225" t="s">
        <v>290</v>
      </c>
      <c r="M453" s="115" t="s">
        <v>287</v>
      </c>
    </row>
    <row r="454" spans="1:13" ht="210" customHeight="1" x14ac:dyDescent="0.25">
      <c r="A454" s="6">
        <v>450</v>
      </c>
      <c r="B454" s="7" t="s">
        <v>98</v>
      </c>
      <c r="C454" s="30">
        <v>448</v>
      </c>
      <c r="D454" s="15" t="s">
        <v>220</v>
      </c>
      <c r="E454" s="15">
        <v>-2.395</v>
      </c>
      <c r="F454" s="15">
        <v>4.2539999999999996</v>
      </c>
      <c r="G454" s="131" t="s">
        <v>387</v>
      </c>
      <c r="H454" s="132">
        <v>45172</v>
      </c>
      <c r="I454" s="129">
        <v>45178</v>
      </c>
      <c r="J454" s="290">
        <v>632198925.59000003</v>
      </c>
      <c r="K454" s="130">
        <v>1</v>
      </c>
      <c r="L454" s="225" t="s">
        <v>290</v>
      </c>
      <c r="M454" s="115" t="s">
        <v>287</v>
      </c>
    </row>
    <row r="455" spans="1:13" ht="210" customHeight="1" x14ac:dyDescent="0.25">
      <c r="A455" s="5">
        <v>451</v>
      </c>
      <c r="B455" s="7" t="s">
        <v>98</v>
      </c>
      <c r="C455" s="30">
        <v>447</v>
      </c>
      <c r="D455" s="15" t="s">
        <v>218</v>
      </c>
      <c r="E455" s="15">
        <v>3.0819999999999999</v>
      </c>
      <c r="F455" s="15">
        <v>6.8040000000000003</v>
      </c>
      <c r="G455" s="131" t="s">
        <v>387</v>
      </c>
      <c r="H455" s="132">
        <v>45172</v>
      </c>
      <c r="I455" s="129">
        <v>45178</v>
      </c>
      <c r="J455" s="290">
        <v>632198925.59000003</v>
      </c>
      <c r="K455" s="130">
        <v>1</v>
      </c>
      <c r="L455" s="225" t="s">
        <v>290</v>
      </c>
      <c r="M455" s="115" t="s">
        <v>287</v>
      </c>
    </row>
    <row r="456" spans="1:13" ht="210" customHeight="1" x14ac:dyDescent="0.25">
      <c r="A456" s="6">
        <v>452</v>
      </c>
      <c r="B456" s="7" t="s">
        <v>98</v>
      </c>
      <c r="C456" s="30">
        <v>445</v>
      </c>
      <c r="D456" s="15" t="s">
        <v>219</v>
      </c>
      <c r="E456" s="15">
        <v>3.0819999999999999</v>
      </c>
      <c r="F456" s="15">
        <v>6.0679999999999996</v>
      </c>
      <c r="G456" s="131" t="s">
        <v>387</v>
      </c>
      <c r="H456" s="132">
        <v>45172</v>
      </c>
      <c r="I456" s="129">
        <v>45178</v>
      </c>
      <c r="J456" s="290">
        <v>632198925.59000003</v>
      </c>
      <c r="K456" s="130">
        <v>1</v>
      </c>
      <c r="L456" s="225" t="s">
        <v>290</v>
      </c>
      <c r="M456" s="115" t="s">
        <v>287</v>
      </c>
    </row>
    <row r="457" spans="1:13" ht="210" customHeight="1" x14ac:dyDescent="0.25">
      <c r="A457" s="6">
        <v>453</v>
      </c>
      <c r="B457" s="7" t="s">
        <v>98</v>
      </c>
      <c r="C457" s="30">
        <v>919</v>
      </c>
      <c r="D457" s="15">
        <v>65</v>
      </c>
      <c r="E457" s="15">
        <v>3.2080000000000002</v>
      </c>
      <c r="F457" s="15">
        <v>4.6070000000000002</v>
      </c>
      <c r="G457" s="131" t="s">
        <v>387</v>
      </c>
      <c r="H457" s="132">
        <v>45172</v>
      </c>
      <c r="I457" s="129">
        <v>45178</v>
      </c>
      <c r="J457" s="290">
        <v>632198925.59000003</v>
      </c>
      <c r="K457" s="130">
        <v>1</v>
      </c>
      <c r="L457" s="225" t="s">
        <v>290</v>
      </c>
      <c r="M457" s="115" t="s">
        <v>287</v>
      </c>
    </row>
    <row r="458" spans="1:13" ht="210" customHeight="1" x14ac:dyDescent="0.25">
      <c r="A458" s="5">
        <v>454</v>
      </c>
      <c r="B458" s="7" t="s">
        <v>98</v>
      </c>
      <c r="C458" s="30">
        <v>46</v>
      </c>
      <c r="D458" s="15" t="s">
        <v>221</v>
      </c>
      <c r="E458" s="15">
        <v>3.3359999999999999</v>
      </c>
      <c r="F458" s="15">
        <v>4.3499999999999996</v>
      </c>
      <c r="G458" s="131" t="s">
        <v>387</v>
      </c>
      <c r="H458" s="132">
        <v>45172</v>
      </c>
      <c r="I458" s="129">
        <v>45178</v>
      </c>
      <c r="J458" s="290">
        <v>632198925.59000003</v>
      </c>
      <c r="K458" s="130">
        <v>1</v>
      </c>
      <c r="L458" s="225" t="s">
        <v>290</v>
      </c>
      <c r="M458" s="115" t="s">
        <v>287</v>
      </c>
    </row>
    <row r="459" spans="1:13" ht="210" customHeight="1" x14ac:dyDescent="0.25">
      <c r="A459" s="6">
        <v>455</v>
      </c>
      <c r="B459" s="7" t="s">
        <v>98</v>
      </c>
      <c r="C459" s="30">
        <v>8</v>
      </c>
      <c r="D459" s="15" t="s">
        <v>237</v>
      </c>
      <c r="E459" s="15">
        <v>3.0819999999999999</v>
      </c>
      <c r="F459" s="15">
        <v>3.0819999999999999</v>
      </c>
      <c r="G459" s="131" t="s">
        <v>387</v>
      </c>
      <c r="H459" s="132">
        <v>45172</v>
      </c>
      <c r="I459" s="129">
        <v>45178</v>
      </c>
      <c r="J459" s="290">
        <v>632198925.59000003</v>
      </c>
      <c r="K459" s="130">
        <v>1</v>
      </c>
      <c r="L459" s="225" t="s">
        <v>290</v>
      </c>
      <c r="M459" s="115" t="s">
        <v>287</v>
      </c>
    </row>
    <row r="460" spans="1:13" ht="210" customHeight="1" x14ac:dyDescent="0.25">
      <c r="A460" s="6">
        <v>456</v>
      </c>
      <c r="B460" s="7" t="s">
        <v>98</v>
      </c>
      <c r="C460" s="30">
        <v>8</v>
      </c>
      <c r="D460" s="15" t="s">
        <v>237</v>
      </c>
      <c r="E460" s="15">
        <v>3.0819999999999999</v>
      </c>
      <c r="F460" s="15">
        <v>3.0819999999999999</v>
      </c>
      <c r="G460" s="131" t="s">
        <v>387</v>
      </c>
      <c r="H460" s="132">
        <v>45172</v>
      </c>
      <c r="I460" s="129">
        <v>45178</v>
      </c>
      <c r="J460" s="290">
        <v>632198925.59000003</v>
      </c>
      <c r="K460" s="130">
        <v>1</v>
      </c>
      <c r="L460" s="225" t="s">
        <v>290</v>
      </c>
      <c r="M460" s="115" t="s">
        <v>287</v>
      </c>
    </row>
    <row r="461" spans="1:13" ht="210" customHeight="1" x14ac:dyDescent="0.25">
      <c r="A461" s="5">
        <v>457</v>
      </c>
      <c r="B461" s="7" t="s">
        <v>98</v>
      </c>
      <c r="C461" s="30">
        <v>8</v>
      </c>
      <c r="D461" s="15">
        <v>2</v>
      </c>
      <c r="E461" s="31">
        <v>2.9</v>
      </c>
      <c r="F461" s="31">
        <v>3.35</v>
      </c>
      <c r="G461" s="131" t="s">
        <v>387</v>
      </c>
      <c r="H461" s="129">
        <v>44906</v>
      </c>
      <c r="I461" s="129">
        <v>45138</v>
      </c>
      <c r="J461" s="290">
        <v>632198925.59000003</v>
      </c>
      <c r="K461" s="130">
        <v>1</v>
      </c>
      <c r="L461" s="225" t="s">
        <v>290</v>
      </c>
      <c r="M461" s="115" t="s">
        <v>287</v>
      </c>
    </row>
    <row r="462" spans="1:13" ht="210" customHeight="1" x14ac:dyDescent="0.25">
      <c r="A462" s="6">
        <v>458</v>
      </c>
      <c r="B462" s="7" t="s">
        <v>98</v>
      </c>
      <c r="C462" s="30">
        <v>3</v>
      </c>
      <c r="D462" s="15">
        <v>6</v>
      </c>
      <c r="E462" s="31">
        <v>2.9</v>
      </c>
      <c r="F462" s="31">
        <v>3.35</v>
      </c>
      <c r="G462" s="131" t="s">
        <v>387</v>
      </c>
      <c r="H462" s="129">
        <v>44774</v>
      </c>
      <c r="I462" s="129">
        <v>45171</v>
      </c>
      <c r="J462" s="290">
        <v>632198925.59000003</v>
      </c>
      <c r="K462" s="130">
        <v>1</v>
      </c>
      <c r="L462" s="225" t="s">
        <v>290</v>
      </c>
      <c r="M462" s="115" t="s">
        <v>287</v>
      </c>
    </row>
    <row r="463" spans="1:13" ht="210" customHeight="1" x14ac:dyDescent="0.25">
      <c r="A463" s="6">
        <v>459</v>
      </c>
      <c r="B463" s="7" t="s">
        <v>98</v>
      </c>
      <c r="C463" s="30">
        <v>850</v>
      </c>
      <c r="D463" s="15" t="s">
        <v>238</v>
      </c>
      <c r="E463" s="31">
        <v>4.3899999999999997</v>
      </c>
      <c r="F463" s="31">
        <v>4.41</v>
      </c>
      <c r="G463" s="131" t="s">
        <v>387</v>
      </c>
      <c r="H463" s="129">
        <v>44906</v>
      </c>
      <c r="I463" s="129">
        <v>45138</v>
      </c>
      <c r="J463" s="290">
        <v>632198925.59000003</v>
      </c>
      <c r="K463" s="130">
        <v>1</v>
      </c>
      <c r="L463" s="225" t="s">
        <v>290</v>
      </c>
      <c r="M463" s="115" t="s">
        <v>287</v>
      </c>
    </row>
    <row r="464" spans="1:13" ht="210" customHeight="1" x14ac:dyDescent="0.25">
      <c r="A464" s="5">
        <v>460</v>
      </c>
      <c r="B464" s="7" t="s">
        <v>98</v>
      </c>
      <c r="C464" s="30">
        <v>850</v>
      </c>
      <c r="D464" s="15" t="s">
        <v>239</v>
      </c>
      <c r="E464" s="31">
        <v>4.3899999999999997</v>
      </c>
      <c r="F464" s="31">
        <v>4.41</v>
      </c>
      <c r="G464" s="131" t="s">
        <v>387</v>
      </c>
      <c r="H464" s="132">
        <v>44997</v>
      </c>
      <c r="I464" s="129">
        <v>45138</v>
      </c>
      <c r="J464" s="290">
        <v>632198925.59000003</v>
      </c>
      <c r="K464" s="130">
        <v>1</v>
      </c>
      <c r="L464" s="225" t="s">
        <v>290</v>
      </c>
      <c r="M464" s="115" t="s">
        <v>287</v>
      </c>
    </row>
    <row r="465" spans="1:13" ht="210" customHeight="1" x14ac:dyDescent="0.25">
      <c r="A465" s="6">
        <v>461</v>
      </c>
      <c r="B465" s="7" t="s">
        <v>98</v>
      </c>
      <c r="C465" s="30">
        <v>850</v>
      </c>
      <c r="D465" s="15" t="s">
        <v>240</v>
      </c>
      <c r="E465" s="31">
        <v>4.3899999999999997</v>
      </c>
      <c r="F465" s="31">
        <v>4.41</v>
      </c>
      <c r="G465" s="131" t="s">
        <v>387</v>
      </c>
      <c r="H465" s="132">
        <v>44997</v>
      </c>
      <c r="I465" s="129">
        <v>45138</v>
      </c>
      <c r="J465" s="290">
        <v>632198925.59000003</v>
      </c>
      <c r="K465" s="130">
        <v>1</v>
      </c>
      <c r="L465" s="225" t="s">
        <v>290</v>
      </c>
      <c r="M465" s="115" t="s">
        <v>287</v>
      </c>
    </row>
    <row r="466" spans="1:13" ht="210" customHeight="1" x14ac:dyDescent="0.25">
      <c r="A466" s="6">
        <v>462</v>
      </c>
      <c r="B466" s="7" t="s">
        <v>98</v>
      </c>
      <c r="C466" s="30">
        <v>2</v>
      </c>
      <c r="D466" s="15" t="s">
        <v>230</v>
      </c>
      <c r="E466" s="106">
        <v>-2.4</v>
      </c>
      <c r="F466" s="106">
        <v>-1.6</v>
      </c>
      <c r="G466" s="131" t="s">
        <v>387</v>
      </c>
      <c r="H466" s="129">
        <v>44906</v>
      </c>
      <c r="I466" s="129">
        <v>45101</v>
      </c>
      <c r="J466" s="290">
        <v>632198925.59000003</v>
      </c>
      <c r="K466" s="130">
        <v>1</v>
      </c>
      <c r="L466" s="225" t="s">
        <v>290</v>
      </c>
      <c r="M466" s="115" t="s">
        <v>287</v>
      </c>
    </row>
    <row r="467" spans="1:13" ht="210" customHeight="1" x14ac:dyDescent="0.25">
      <c r="A467" s="5">
        <v>463</v>
      </c>
      <c r="B467" s="7" t="s">
        <v>98</v>
      </c>
      <c r="C467" s="30">
        <v>448</v>
      </c>
      <c r="D467" s="15" t="s">
        <v>224</v>
      </c>
      <c r="E467" s="157">
        <v>-2.2999999999999998</v>
      </c>
      <c r="F467" s="157">
        <v>-1.6</v>
      </c>
      <c r="G467" s="131" t="s">
        <v>387</v>
      </c>
      <c r="H467" s="129">
        <v>44906</v>
      </c>
      <c r="I467" s="129">
        <v>45101</v>
      </c>
      <c r="J467" s="290">
        <v>632198925.59000003</v>
      </c>
      <c r="K467" s="130">
        <v>1</v>
      </c>
      <c r="L467" s="225" t="s">
        <v>290</v>
      </c>
      <c r="M467" s="115" t="s">
        <v>287</v>
      </c>
    </row>
    <row r="468" spans="1:13" ht="135" customHeight="1" x14ac:dyDescent="0.25">
      <c r="A468" s="6">
        <v>464</v>
      </c>
      <c r="B468" s="7" t="s">
        <v>98</v>
      </c>
      <c r="C468" s="30">
        <v>1</v>
      </c>
      <c r="D468" s="15" t="s">
        <v>241</v>
      </c>
      <c r="E468" s="31">
        <v>3.5</v>
      </c>
      <c r="F468" s="31">
        <v>4.8</v>
      </c>
      <c r="G468" s="131" t="s">
        <v>387</v>
      </c>
      <c r="H468" s="129">
        <v>44906</v>
      </c>
      <c r="I468" s="129">
        <v>45101</v>
      </c>
      <c r="J468" s="290">
        <v>632198925.59000003</v>
      </c>
      <c r="K468" s="130">
        <v>1</v>
      </c>
      <c r="L468" s="225" t="s">
        <v>290</v>
      </c>
      <c r="M468" s="115" t="s">
        <v>287</v>
      </c>
    </row>
    <row r="469" spans="1:13" ht="135" customHeight="1" x14ac:dyDescent="0.25">
      <c r="A469" s="6">
        <v>465</v>
      </c>
      <c r="B469" s="7" t="s">
        <v>99</v>
      </c>
      <c r="C469" s="7">
        <v>6</v>
      </c>
      <c r="D469" s="7">
        <v>2</v>
      </c>
      <c r="E469" s="16">
        <v>19.143999999999998</v>
      </c>
      <c r="F469" s="16">
        <v>19.143999999999998</v>
      </c>
      <c r="G469" s="58" t="s">
        <v>388</v>
      </c>
      <c r="H469" s="126">
        <v>44846</v>
      </c>
      <c r="I469" s="126">
        <v>44895</v>
      </c>
      <c r="J469" s="289">
        <f>235600</f>
        <v>235600</v>
      </c>
      <c r="K469" s="130">
        <v>1</v>
      </c>
      <c r="L469" s="225" t="s">
        <v>290</v>
      </c>
      <c r="M469" s="115" t="s">
        <v>287</v>
      </c>
    </row>
    <row r="470" spans="1:13" ht="135" customHeight="1" x14ac:dyDescent="0.25">
      <c r="A470" s="5">
        <v>466</v>
      </c>
      <c r="B470" s="7" t="s">
        <v>99</v>
      </c>
      <c r="C470" s="7">
        <v>21</v>
      </c>
      <c r="D470" s="7" t="s">
        <v>242</v>
      </c>
      <c r="E470" s="16">
        <v>14.829000000000001</v>
      </c>
      <c r="F470" s="16">
        <v>14.829000000000001</v>
      </c>
      <c r="G470" s="58" t="s">
        <v>388</v>
      </c>
      <c r="H470" s="126">
        <v>44846</v>
      </c>
      <c r="I470" s="126">
        <v>44895</v>
      </c>
      <c r="J470" s="289">
        <f t="shared" ref="J470:J472" si="1">235600</f>
        <v>235600</v>
      </c>
      <c r="K470" s="55">
        <v>1</v>
      </c>
      <c r="L470" s="225" t="s">
        <v>290</v>
      </c>
      <c r="M470" s="115" t="s">
        <v>287</v>
      </c>
    </row>
    <row r="471" spans="1:13" ht="135" customHeight="1" x14ac:dyDescent="0.25">
      <c r="A471" s="6">
        <v>467</v>
      </c>
      <c r="B471" s="7" t="s">
        <v>99</v>
      </c>
      <c r="C471" s="7">
        <v>6</v>
      </c>
      <c r="D471" s="7">
        <v>1</v>
      </c>
      <c r="E471" s="16">
        <v>19.143999999999998</v>
      </c>
      <c r="F471" s="16">
        <v>19.143999999999998</v>
      </c>
      <c r="G471" s="58" t="s">
        <v>388</v>
      </c>
      <c r="H471" s="126">
        <v>44896</v>
      </c>
      <c r="I471" s="126">
        <v>44957</v>
      </c>
      <c r="J471" s="289">
        <f t="shared" si="1"/>
        <v>235600</v>
      </c>
      <c r="K471" s="55">
        <v>1</v>
      </c>
      <c r="L471" s="225" t="s">
        <v>290</v>
      </c>
      <c r="M471" s="115" t="s">
        <v>287</v>
      </c>
    </row>
    <row r="472" spans="1:13" ht="135" customHeight="1" x14ac:dyDescent="0.25">
      <c r="A472" s="6">
        <v>468</v>
      </c>
      <c r="B472" s="7" t="s">
        <v>99</v>
      </c>
      <c r="C472" s="7">
        <v>21</v>
      </c>
      <c r="D472" s="7" t="s">
        <v>243</v>
      </c>
      <c r="E472" s="16">
        <v>14.829000000000001</v>
      </c>
      <c r="F472" s="16">
        <v>14.829000000000001</v>
      </c>
      <c r="G472" s="58" t="s">
        <v>388</v>
      </c>
      <c r="H472" s="126">
        <v>44896</v>
      </c>
      <c r="I472" s="126">
        <v>44957</v>
      </c>
      <c r="J472" s="289">
        <f t="shared" si="1"/>
        <v>235600</v>
      </c>
      <c r="K472" s="55">
        <v>1</v>
      </c>
      <c r="L472" s="225" t="s">
        <v>290</v>
      </c>
      <c r="M472" s="115" t="s">
        <v>287</v>
      </c>
    </row>
    <row r="473" spans="1:13" ht="135" customHeight="1" x14ac:dyDescent="0.25">
      <c r="A473" s="5">
        <v>469</v>
      </c>
      <c r="B473" s="7" t="s">
        <v>100</v>
      </c>
      <c r="C473" s="8">
        <v>28</v>
      </c>
      <c r="D473" s="8">
        <v>1</v>
      </c>
      <c r="E473" s="23">
        <v>-2.5999999999999999E-2</v>
      </c>
      <c r="F473" s="23">
        <v>3.6389999999999998</v>
      </c>
      <c r="G473" s="133" t="s">
        <v>389</v>
      </c>
      <c r="H473" s="126">
        <v>44906</v>
      </c>
      <c r="I473" s="126">
        <v>45087</v>
      </c>
      <c r="J473" s="289">
        <f>45650286.53/1000</f>
        <v>45650.286529999998</v>
      </c>
      <c r="K473" s="78">
        <v>1</v>
      </c>
      <c r="L473" s="225" t="s">
        <v>290</v>
      </c>
      <c r="M473" s="115" t="s">
        <v>287</v>
      </c>
    </row>
    <row r="474" spans="1:13" ht="135" customHeight="1" x14ac:dyDescent="0.25">
      <c r="A474" s="6">
        <v>470</v>
      </c>
      <c r="B474" s="7" t="s">
        <v>100</v>
      </c>
      <c r="C474" s="8">
        <v>10</v>
      </c>
      <c r="D474" s="8">
        <v>11</v>
      </c>
      <c r="E474" s="18">
        <v>3.5550000000000002</v>
      </c>
      <c r="F474" s="18">
        <v>4.5</v>
      </c>
      <c r="G474" s="58" t="s">
        <v>390</v>
      </c>
      <c r="H474" s="126">
        <v>44906</v>
      </c>
      <c r="I474" s="126">
        <v>45087</v>
      </c>
      <c r="J474" s="289">
        <f>45650286.53/1000</f>
        <v>45650.286529999998</v>
      </c>
      <c r="K474" s="78">
        <v>1</v>
      </c>
      <c r="L474" s="225" t="s">
        <v>290</v>
      </c>
      <c r="M474" s="115" t="s">
        <v>287</v>
      </c>
    </row>
    <row r="475" spans="1:13" ht="135" customHeight="1" x14ac:dyDescent="0.25">
      <c r="A475" s="6">
        <v>471</v>
      </c>
      <c r="B475" s="7" t="s">
        <v>101</v>
      </c>
      <c r="C475" s="8">
        <v>2</v>
      </c>
      <c r="D475" s="8">
        <v>11</v>
      </c>
      <c r="E475" s="18">
        <v>198.92</v>
      </c>
      <c r="F475" s="18">
        <v>199.7</v>
      </c>
      <c r="G475" s="58" t="s">
        <v>391</v>
      </c>
      <c r="H475" s="126">
        <v>42963</v>
      </c>
      <c r="I475" s="126">
        <v>45209</v>
      </c>
      <c r="J475" s="290">
        <v>479889564.51999998</v>
      </c>
      <c r="K475" s="55">
        <v>1</v>
      </c>
      <c r="L475" s="225" t="s">
        <v>290</v>
      </c>
      <c r="M475" s="115" t="s">
        <v>287</v>
      </c>
    </row>
    <row r="476" spans="1:13" ht="135" customHeight="1" x14ac:dyDescent="0.25">
      <c r="A476" s="5">
        <v>472</v>
      </c>
      <c r="B476" s="7" t="s">
        <v>101</v>
      </c>
      <c r="C476" s="8">
        <v>2</v>
      </c>
      <c r="D476" s="8">
        <v>2</v>
      </c>
      <c r="E476" s="18">
        <v>197.78399999999999</v>
      </c>
      <c r="F476" s="18">
        <v>199.92</v>
      </c>
      <c r="G476" s="58" t="s">
        <v>391</v>
      </c>
      <c r="H476" s="126">
        <v>42963</v>
      </c>
      <c r="I476" s="126">
        <v>45209</v>
      </c>
      <c r="J476" s="290">
        <v>479889564.51999998</v>
      </c>
      <c r="K476" s="55">
        <v>1</v>
      </c>
      <c r="L476" s="225" t="s">
        <v>290</v>
      </c>
      <c r="M476" s="115" t="s">
        <v>287</v>
      </c>
    </row>
    <row r="477" spans="1:13" ht="135" customHeight="1" x14ac:dyDescent="0.25">
      <c r="A477" s="6">
        <v>473</v>
      </c>
      <c r="B477" s="7" t="s">
        <v>101</v>
      </c>
      <c r="C477" s="8">
        <v>865</v>
      </c>
      <c r="D477" s="8">
        <v>1</v>
      </c>
      <c r="E477" s="18">
        <v>197.83</v>
      </c>
      <c r="F477" s="18">
        <v>199.92</v>
      </c>
      <c r="G477" s="58" t="s">
        <v>391</v>
      </c>
      <c r="H477" s="126">
        <v>42963</v>
      </c>
      <c r="I477" s="126">
        <v>45209</v>
      </c>
      <c r="J477" s="290">
        <v>479889564.51999998</v>
      </c>
      <c r="K477" s="55">
        <v>1</v>
      </c>
      <c r="L477" s="225" t="s">
        <v>290</v>
      </c>
      <c r="M477" s="115" t="s">
        <v>287</v>
      </c>
    </row>
    <row r="478" spans="1:13" ht="135" customHeight="1" x14ac:dyDescent="0.25">
      <c r="A478" s="6">
        <v>474</v>
      </c>
      <c r="B478" s="7" t="s">
        <v>101</v>
      </c>
      <c r="C478" s="8">
        <v>866</v>
      </c>
      <c r="D478" s="8">
        <v>1</v>
      </c>
      <c r="E478" s="18">
        <v>197.874</v>
      </c>
      <c r="F478" s="18">
        <v>199.3</v>
      </c>
      <c r="G478" s="58" t="s">
        <v>391</v>
      </c>
      <c r="H478" s="126">
        <v>42963</v>
      </c>
      <c r="I478" s="126">
        <v>45209</v>
      </c>
      <c r="J478" s="81">
        <v>479889564.51999998</v>
      </c>
      <c r="K478" s="55">
        <v>1</v>
      </c>
      <c r="L478" s="225" t="s">
        <v>290</v>
      </c>
      <c r="M478" s="115" t="s">
        <v>287</v>
      </c>
    </row>
    <row r="479" spans="1:13" ht="135" customHeight="1" x14ac:dyDescent="0.25">
      <c r="A479" s="5">
        <v>475</v>
      </c>
      <c r="B479" s="7" t="s">
        <v>101</v>
      </c>
      <c r="C479" s="8">
        <v>865</v>
      </c>
      <c r="D479" s="8" t="s">
        <v>244</v>
      </c>
      <c r="E479" s="18">
        <v>197.83</v>
      </c>
      <c r="F479" s="18">
        <v>200.9</v>
      </c>
      <c r="G479" s="58" t="s">
        <v>391</v>
      </c>
      <c r="H479" s="126">
        <v>42963</v>
      </c>
      <c r="I479" s="126">
        <v>45209</v>
      </c>
      <c r="J479" s="81">
        <v>479889564.51999998</v>
      </c>
      <c r="K479" s="55">
        <v>1</v>
      </c>
      <c r="L479" s="225" t="s">
        <v>290</v>
      </c>
      <c r="M479" s="115" t="s">
        <v>287</v>
      </c>
    </row>
    <row r="480" spans="1:13" ht="135" customHeight="1" x14ac:dyDescent="0.25">
      <c r="A480" s="6">
        <v>476</v>
      </c>
      <c r="B480" s="7" t="s">
        <v>101</v>
      </c>
      <c r="C480" s="8">
        <v>866</v>
      </c>
      <c r="D480" s="8">
        <v>1</v>
      </c>
      <c r="E480" s="18">
        <v>197.874</v>
      </c>
      <c r="F480" s="18">
        <v>199.3</v>
      </c>
      <c r="G480" s="58" t="s">
        <v>391</v>
      </c>
      <c r="H480" s="126">
        <v>42963</v>
      </c>
      <c r="I480" s="126">
        <v>45209</v>
      </c>
      <c r="J480" s="81">
        <v>479889564.51999998</v>
      </c>
      <c r="K480" s="55">
        <v>1</v>
      </c>
      <c r="L480" s="225" t="s">
        <v>290</v>
      </c>
      <c r="M480" s="115" t="s">
        <v>287</v>
      </c>
    </row>
    <row r="481" spans="1:13" ht="135" customHeight="1" x14ac:dyDescent="0.25">
      <c r="A481" s="6">
        <v>477</v>
      </c>
      <c r="B481" s="7" t="s">
        <v>101</v>
      </c>
      <c r="C481" s="8">
        <v>2</v>
      </c>
      <c r="D481" s="8">
        <v>2</v>
      </c>
      <c r="E481" s="18">
        <v>197.78399999999999</v>
      </c>
      <c r="F481" s="18">
        <v>199.92</v>
      </c>
      <c r="G481" s="58" t="s">
        <v>391</v>
      </c>
      <c r="H481" s="126">
        <v>42963</v>
      </c>
      <c r="I481" s="126">
        <v>45209</v>
      </c>
      <c r="J481" s="81">
        <v>479889564.51999998</v>
      </c>
      <c r="K481" s="55">
        <v>1</v>
      </c>
      <c r="L481" s="225" t="s">
        <v>290</v>
      </c>
      <c r="M481" s="115" t="s">
        <v>287</v>
      </c>
    </row>
    <row r="482" spans="1:13" ht="135" customHeight="1" x14ac:dyDescent="0.25">
      <c r="A482" s="5">
        <v>478</v>
      </c>
      <c r="B482" s="7" t="s">
        <v>101</v>
      </c>
      <c r="C482" s="8">
        <v>2</v>
      </c>
      <c r="D482" s="8">
        <v>2</v>
      </c>
      <c r="E482" s="18">
        <v>197.78399999999999</v>
      </c>
      <c r="F482" s="18">
        <v>199.92</v>
      </c>
      <c r="G482" s="133" t="s">
        <v>391</v>
      </c>
      <c r="H482" s="80">
        <v>42963</v>
      </c>
      <c r="I482" s="80">
        <v>45209</v>
      </c>
      <c r="J482" s="81">
        <v>479889564.51999998</v>
      </c>
      <c r="K482" s="78">
        <v>1</v>
      </c>
      <c r="L482" s="225" t="s">
        <v>290</v>
      </c>
      <c r="M482" s="134" t="s">
        <v>287</v>
      </c>
    </row>
    <row r="483" spans="1:13" ht="120" customHeight="1" x14ac:dyDescent="0.25">
      <c r="A483" s="6">
        <v>479</v>
      </c>
      <c r="B483" s="7" t="s">
        <v>101</v>
      </c>
      <c r="C483" s="8">
        <v>865</v>
      </c>
      <c r="D483" s="8">
        <v>1</v>
      </c>
      <c r="E483" s="18">
        <v>197.83</v>
      </c>
      <c r="F483" s="18">
        <v>200.9</v>
      </c>
      <c r="G483" s="58" t="s">
        <v>391</v>
      </c>
      <c r="H483" s="126">
        <v>42963</v>
      </c>
      <c r="I483" s="126">
        <v>45209</v>
      </c>
      <c r="J483" s="81">
        <v>479889564.51999998</v>
      </c>
      <c r="K483" s="55">
        <v>1</v>
      </c>
      <c r="L483" s="225" t="s">
        <v>290</v>
      </c>
      <c r="M483" s="115" t="s">
        <v>287</v>
      </c>
    </row>
    <row r="484" spans="1:13" ht="140.25" customHeight="1" x14ac:dyDescent="0.25">
      <c r="A484" s="6">
        <v>480</v>
      </c>
      <c r="B484" s="7" t="s">
        <v>101</v>
      </c>
      <c r="C484" s="8">
        <v>2</v>
      </c>
      <c r="D484" s="8">
        <v>2</v>
      </c>
      <c r="E484" s="18">
        <v>188.89599999999999</v>
      </c>
      <c r="F484" s="18">
        <v>198.6</v>
      </c>
      <c r="G484" s="58" t="s">
        <v>392</v>
      </c>
      <c r="H484" s="126">
        <v>42963</v>
      </c>
      <c r="I484" s="126">
        <v>45209</v>
      </c>
      <c r="J484" s="81">
        <v>479889564.51999998</v>
      </c>
      <c r="K484" s="55">
        <v>1</v>
      </c>
      <c r="L484" s="225" t="s">
        <v>290</v>
      </c>
      <c r="M484" s="115" t="s">
        <v>287</v>
      </c>
    </row>
    <row r="485" spans="1:13" ht="140.25" customHeight="1" x14ac:dyDescent="0.25">
      <c r="A485" s="5">
        <v>481</v>
      </c>
      <c r="B485" s="7" t="s">
        <v>101</v>
      </c>
      <c r="C485" s="8">
        <v>865</v>
      </c>
      <c r="D485" s="8">
        <v>2</v>
      </c>
      <c r="E485" s="18">
        <v>197.78399999999999</v>
      </c>
      <c r="F485" s="18">
        <v>198.6</v>
      </c>
      <c r="G485" s="58" t="s">
        <v>391</v>
      </c>
      <c r="H485" s="126">
        <v>42963</v>
      </c>
      <c r="I485" s="126">
        <v>45209</v>
      </c>
      <c r="J485" s="81">
        <v>479889564.51999998</v>
      </c>
      <c r="K485" s="55">
        <v>1</v>
      </c>
      <c r="L485" s="225" t="s">
        <v>290</v>
      </c>
      <c r="M485" s="115" t="s">
        <v>287</v>
      </c>
    </row>
    <row r="486" spans="1:13" ht="140.25" customHeight="1" x14ac:dyDescent="0.25">
      <c r="A486" s="6">
        <v>482</v>
      </c>
      <c r="B486" s="7" t="s">
        <v>101</v>
      </c>
      <c r="C486" s="8">
        <v>866</v>
      </c>
      <c r="D486" s="8">
        <v>2</v>
      </c>
      <c r="E486" s="18">
        <v>197.78399999999999</v>
      </c>
      <c r="F486" s="18">
        <v>198.6</v>
      </c>
      <c r="G486" s="58" t="s">
        <v>391</v>
      </c>
      <c r="H486" s="126">
        <v>42963</v>
      </c>
      <c r="I486" s="126">
        <v>45209</v>
      </c>
      <c r="J486" s="81">
        <v>479889564.51999998</v>
      </c>
      <c r="K486" s="55">
        <v>1</v>
      </c>
      <c r="L486" s="225" t="s">
        <v>290</v>
      </c>
      <c r="M486" s="115" t="s">
        <v>287</v>
      </c>
    </row>
    <row r="487" spans="1:13" ht="140.25" customHeight="1" x14ac:dyDescent="0.25">
      <c r="A487" s="6">
        <v>483</v>
      </c>
      <c r="B487" s="232" t="s">
        <v>102</v>
      </c>
      <c r="C487" s="232">
        <v>4</v>
      </c>
      <c r="D487" s="233">
        <v>1</v>
      </c>
      <c r="E487" s="234">
        <v>171.256</v>
      </c>
      <c r="F487" s="234">
        <v>204.94</v>
      </c>
      <c r="G487" s="135" t="s">
        <v>393</v>
      </c>
      <c r="H487" s="126">
        <v>44845</v>
      </c>
      <c r="I487" s="126">
        <v>44905</v>
      </c>
      <c r="J487" s="289">
        <f>52187411.98</f>
        <v>52187411.979999997</v>
      </c>
      <c r="K487" s="130">
        <v>1</v>
      </c>
      <c r="L487" s="136" t="s">
        <v>394</v>
      </c>
      <c r="M487" s="115" t="s">
        <v>287</v>
      </c>
    </row>
    <row r="488" spans="1:13" ht="140.25" customHeight="1" x14ac:dyDescent="0.25">
      <c r="A488" s="5">
        <v>484</v>
      </c>
      <c r="B488" s="232" t="s">
        <v>102</v>
      </c>
      <c r="C488" s="232">
        <v>4</v>
      </c>
      <c r="D488" s="233">
        <v>2</v>
      </c>
      <c r="E488" s="234">
        <v>93.888000000000005</v>
      </c>
      <c r="F488" s="234">
        <v>105.928</v>
      </c>
      <c r="G488" s="135" t="s">
        <v>395</v>
      </c>
      <c r="H488" s="126">
        <v>44987</v>
      </c>
      <c r="I488" s="126">
        <v>44996</v>
      </c>
      <c r="J488" s="289">
        <f>4580054.45*K488</f>
        <v>4580054.45</v>
      </c>
      <c r="K488" s="130">
        <v>1</v>
      </c>
      <c r="L488" s="136" t="s">
        <v>394</v>
      </c>
      <c r="M488" s="115" t="s">
        <v>287</v>
      </c>
    </row>
    <row r="489" spans="1:13" ht="140.25" customHeight="1" x14ac:dyDescent="0.25">
      <c r="A489" s="6">
        <v>485</v>
      </c>
      <c r="B489" s="232" t="s">
        <v>102</v>
      </c>
      <c r="C489" s="232">
        <v>4</v>
      </c>
      <c r="D489" s="233">
        <v>2</v>
      </c>
      <c r="E489" s="234">
        <v>106.91800000000001</v>
      </c>
      <c r="F489" s="234">
        <v>123.22499999999999</v>
      </c>
      <c r="G489" s="135" t="s">
        <v>395</v>
      </c>
      <c r="H489" s="126">
        <v>44935</v>
      </c>
      <c r="I489" s="126">
        <v>44946</v>
      </c>
      <c r="J489" s="289">
        <f>6219227.21*K489</f>
        <v>6219227.21</v>
      </c>
      <c r="K489" s="130">
        <v>1</v>
      </c>
      <c r="L489" s="136" t="s">
        <v>394</v>
      </c>
      <c r="M489" s="115" t="s">
        <v>287</v>
      </c>
    </row>
    <row r="490" spans="1:13" ht="140.25" customHeight="1" x14ac:dyDescent="0.25">
      <c r="A490" s="6">
        <v>486</v>
      </c>
      <c r="B490" s="232" t="s">
        <v>102</v>
      </c>
      <c r="C490" s="232">
        <v>4</v>
      </c>
      <c r="D490" s="233">
        <v>1</v>
      </c>
      <c r="E490" s="234">
        <v>106.91800000000001</v>
      </c>
      <c r="F490" s="234">
        <v>123.22499999999999</v>
      </c>
      <c r="G490" s="135" t="s">
        <v>395</v>
      </c>
      <c r="H490" s="126">
        <v>44946</v>
      </c>
      <c r="I490" s="126">
        <v>44958</v>
      </c>
      <c r="J490" s="289">
        <f>5995579.74*K490</f>
        <v>5995579.7400000002</v>
      </c>
      <c r="K490" s="130">
        <v>1</v>
      </c>
      <c r="L490" s="136" t="s">
        <v>394</v>
      </c>
      <c r="M490" s="115" t="s">
        <v>287</v>
      </c>
    </row>
    <row r="491" spans="1:13" ht="140.25" customHeight="1" x14ac:dyDescent="0.25">
      <c r="A491" s="5">
        <v>487</v>
      </c>
      <c r="B491" s="232" t="s">
        <v>102</v>
      </c>
      <c r="C491" s="232">
        <v>4</v>
      </c>
      <c r="D491" s="233">
        <v>2</v>
      </c>
      <c r="E491" s="234">
        <v>40.738999999999997</v>
      </c>
      <c r="F491" s="234">
        <v>55.698999999999998</v>
      </c>
      <c r="G491" s="135" t="s">
        <v>395</v>
      </c>
      <c r="H491" s="126">
        <v>45104</v>
      </c>
      <c r="I491" s="126">
        <v>45115</v>
      </c>
      <c r="J491" s="289">
        <f>5804051.15*K491</f>
        <v>5804051.1500000004</v>
      </c>
      <c r="K491" s="130">
        <v>1</v>
      </c>
      <c r="L491" s="136" t="s">
        <v>394</v>
      </c>
      <c r="M491" s="115" t="s">
        <v>287</v>
      </c>
    </row>
    <row r="492" spans="1:13" ht="140.25" customHeight="1" x14ac:dyDescent="0.25">
      <c r="A492" s="6">
        <v>488</v>
      </c>
      <c r="B492" s="232" t="s">
        <v>102</v>
      </c>
      <c r="C492" s="232">
        <v>4</v>
      </c>
      <c r="D492" s="233">
        <v>1</v>
      </c>
      <c r="E492" s="234">
        <v>83.95</v>
      </c>
      <c r="F492" s="234">
        <v>91.54</v>
      </c>
      <c r="G492" s="135" t="s">
        <v>395</v>
      </c>
      <c r="H492" s="126">
        <v>44971</v>
      </c>
      <c r="I492" s="126">
        <v>44986</v>
      </c>
      <c r="J492" s="289">
        <f>2824515.83*K492</f>
        <v>2824515.83</v>
      </c>
      <c r="K492" s="130">
        <v>1</v>
      </c>
      <c r="L492" s="136" t="s">
        <v>394</v>
      </c>
      <c r="M492" s="115" t="s">
        <v>287</v>
      </c>
    </row>
    <row r="493" spans="1:13" ht="140.25" customHeight="1" x14ac:dyDescent="0.25">
      <c r="A493" s="6">
        <v>489</v>
      </c>
      <c r="B493" s="232" t="s">
        <v>102</v>
      </c>
      <c r="C493" s="232">
        <v>4</v>
      </c>
      <c r="D493" s="233">
        <v>2</v>
      </c>
      <c r="E493" s="234">
        <v>83.95</v>
      </c>
      <c r="F493" s="234">
        <v>91.54</v>
      </c>
      <c r="G493" s="135" t="s">
        <v>395</v>
      </c>
      <c r="H493" s="126">
        <v>45258</v>
      </c>
      <c r="I493" s="126">
        <v>45275</v>
      </c>
      <c r="J493" s="289">
        <f>2769035.29*K493</f>
        <v>2769035.29</v>
      </c>
      <c r="K493" s="130">
        <v>1</v>
      </c>
      <c r="L493" s="136" t="s">
        <v>394</v>
      </c>
      <c r="M493" s="115" t="s">
        <v>287</v>
      </c>
    </row>
    <row r="494" spans="1:13" ht="140.25" customHeight="1" x14ac:dyDescent="0.25">
      <c r="A494" s="5">
        <v>490</v>
      </c>
      <c r="B494" s="232" t="s">
        <v>102</v>
      </c>
      <c r="C494" s="232">
        <v>4</v>
      </c>
      <c r="D494" s="233">
        <v>1</v>
      </c>
      <c r="E494" s="234">
        <v>93.888000000000005</v>
      </c>
      <c r="F494" s="234">
        <v>105.928</v>
      </c>
      <c r="G494" s="135" t="s">
        <v>395</v>
      </c>
      <c r="H494" s="126">
        <v>45242</v>
      </c>
      <c r="I494" s="126">
        <v>45257</v>
      </c>
      <c r="J494" s="289">
        <f>4504656.32*K494</f>
        <v>4504656.32</v>
      </c>
      <c r="K494" s="130">
        <v>1</v>
      </c>
      <c r="L494" s="136" t="s">
        <v>394</v>
      </c>
      <c r="M494" s="115" t="s">
        <v>287</v>
      </c>
    </row>
    <row r="495" spans="1:13" ht="140.25" customHeight="1" x14ac:dyDescent="0.25">
      <c r="A495" s="6">
        <v>491</v>
      </c>
      <c r="B495" s="232" t="s">
        <v>102</v>
      </c>
      <c r="C495" s="232">
        <v>4</v>
      </c>
      <c r="D495" s="233">
        <v>1</v>
      </c>
      <c r="E495" s="234">
        <v>40.738999999999997</v>
      </c>
      <c r="F495" s="234">
        <v>55.698999999999998</v>
      </c>
      <c r="G495" s="135" t="s">
        <v>395</v>
      </c>
      <c r="H495" s="126">
        <v>45088</v>
      </c>
      <c r="I495" s="126">
        <v>45103</v>
      </c>
      <c r="J495" s="289">
        <f>6247149.18*K495</f>
        <v>6247149.1799999997</v>
      </c>
      <c r="K495" s="130">
        <v>1</v>
      </c>
      <c r="L495" s="136" t="s">
        <v>394</v>
      </c>
      <c r="M495" s="115" t="s">
        <v>287</v>
      </c>
    </row>
    <row r="496" spans="1:13" ht="140.25" customHeight="1" x14ac:dyDescent="0.25">
      <c r="A496" s="6">
        <v>492</v>
      </c>
      <c r="B496" s="232" t="s">
        <v>102</v>
      </c>
      <c r="C496" s="232">
        <v>4</v>
      </c>
      <c r="D496" s="233">
        <v>2</v>
      </c>
      <c r="E496" s="234">
        <v>171.256</v>
      </c>
      <c r="F496" s="234">
        <v>204.94</v>
      </c>
      <c r="G496" s="135" t="s">
        <v>396</v>
      </c>
      <c r="H496" s="126">
        <v>45058</v>
      </c>
      <c r="I496" s="126">
        <v>45052</v>
      </c>
      <c r="J496" s="289">
        <f>55015522.92*K496</f>
        <v>55015522.920000002</v>
      </c>
      <c r="K496" s="130">
        <v>1</v>
      </c>
      <c r="L496" s="136" t="s">
        <v>394</v>
      </c>
      <c r="M496" s="115" t="s">
        <v>287</v>
      </c>
    </row>
    <row r="497" spans="1:13" ht="140.25" customHeight="1" x14ac:dyDescent="0.25">
      <c r="A497" s="5">
        <v>493</v>
      </c>
      <c r="B497" s="232" t="s">
        <v>102</v>
      </c>
      <c r="C497" s="232">
        <v>4</v>
      </c>
      <c r="D497" s="233">
        <v>2</v>
      </c>
      <c r="E497" s="234">
        <v>207.23099999999999</v>
      </c>
      <c r="F497" s="234">
        <v>222.68899999999999</v>
      </c>
      <c r="G497" s="135" t="s">
        <v>396</v>
      </c>
      <c r="H497" s="126">
        <v>45053</v>
      </c>
      <c r="I497" s="126">
        <v>45087</v>
      </c>
      <c r="J497" s="289">
        <f>29654228.59*K497</f>
        <v>29654228.59</v>
      </c>
      <c r="K497" s="130">
        <v>1</v>
      </c>
      <c r="L497" s="136" t="s">
        <v>394</v>
      </c>
      <c r="M497" s="115" t="s">
        <v>287</v>
      </c>
    </row>
    <row r="498" spans="1:13" ht="140.25" customHeight="1" x14ac:dyDescent="0.25">
      <c r="A498" s="6">
        <v>494</v>
      </c>
      <c r="B498" s="232" t="s">
        <v>102</v>
      </c>
      <c r="C498" s="232">
        <v>4</v>
      </c>
      <c r="D498" s="233">
        <v>2</v>
      </c>
      <c r="E498" s="234">
        <v>204.94</v>
      </c>
      <c r="F498" s="234">
        <v>207.23099999999999</v>
      </c>
      <c r="G498" s="135" t="s">
        <v>395</v>
      </c>
      <c r="H498" s="126">
        <v>45053</v>
      </c>
      <c r="I498" s="126">
        <v>45087</v>
      </c>
      <c r="J498" s="289">
        <f>4533969.65*K498</f>
        <v>4533969.6500000004</v>
      </c>
      <c r="K498" s="130">
        <v>1</v>
      </c>
      <c r="L498" s="136" t="s">
        <v>394</v>
      </c>
      <c r="M498" s="115" t="s">
        <v>287</v>
      </c>
    </row>
    <row r="499" spans="1:13" ht="180" x14ac:dyDescent="0.25">
      <c r="A499" s="6">
        <v>495</v>
      </c>
      <c r="B499" s="232" t="s">
        <v>102</v>
      </c>
      <c r="C499" s="232">
        <v>4</v>
      </c>
      <c r="D499" s="233">
        <v>1</v>
      </c>
      <c r="E499" s="234">
        <v>204.94</v>
      </c>
      <c r="F499" s="234">
        <v>207.23099999999999</v>
      </c>
      <c r="G499" s="135" t="s">
        <v>395</v>
      </c>
      <c r="H499" s="126">
        <v>45088</v>
      </c>
      <c r="I499" s="126">
        <v>45130</v>
      </c>
      <c r="J499" s="289">
        <f>4533969.65*K499</f>
        <v>4533969.6500000004</v>
      </c>
      <c r="K499" s="130">
        <v>1</v>
      </c>
      <c r="L499" s="136" t="s">
        <v>394</v>
      </c>
      <c r="M499" s="115" t="s">
        <v>287</v>
      </c>
    </row>
    <row r="500" spans="1:13" ht="216" x14ac:dyDescent="0.25">
      <c r="A500" s="5">
        <v>496</v>
      </c>
      <c r="B500" s="232" t="s">
        <v>102</v>
      </c>
      <c r="C500" s="232">
        <v>4</v>
      </c>
      <c r="D500" s="233">
        <v>1</v>
      </c>
      <c r="E500" s="234">
        <v>207.23099999999999</v>
      </c>
      <c r="F500" s="234">
        <v>222.68899999999999</v>
      </c>
      <c r="G500" s="135" t="s">
        <v>396</v>
      </c>
      <c r="H500" s="126">
        <v>45088</v>
      </c>
      <c r="I500" s="126">
        <v>45130</v>
      </c>
      <c r="J500" s="289">
        <f>2733969.65*K500</f>
        <v>2733969.65</v>
      </c>
      <c r="K500" s="130">
        <v>1</v>
      </c>
      <c r="L500" s="136" t="s">
        <v>394</v>
      </c>
      <c r="M500" s="115" t="s">
        <v>287</v>
      </c>
    </row>
    <row r="501" spans="1:13" ht="150" x14ac:dyDescent="0.25">
      <c r="A501" s="6">
        <v>497</v>
      </c>
      <c r="B501" s="232" t="s">
        <v>102</v>
      </c>
      <c r="C501" s="232">
        <v>4</v>
      </c>
      <c r="D501" s="233">
        <v>1</v>
      </c>
      <c r="E501" s="234">
        <v>1.605</v>
      </c>
      <c r="F501" s="234">
        <v>12.295</v>
      </c>
      <c r="G501" s="135" t="s">
        <v>397</v>
      </c>
      <c r="H501" s="126">
        <v>45132</v>
      </c>
      <c r="I501" s="126">
        <v>45149</v>
      </c>
      <c r="J501" s="289">
        <f>6127509.76*K501</f>
        <v>6127509.7599999998</v>
      </c>
      <c r="K501" s="130">
        <v>1</v>
      </c>
      <c r="L501" s="136" t="s">
        <v>394</v>
      </c>
      <c r="M501" s="115" t="s">
        <v>287</v>
      </c>
    </row>
    <row r="502" spans="1:13" ht="150" x14ac:dyDescent="0.25">
      <c r="A502" s="6">
        <v>498</v>
      </c>
      <c r="B502" s="232" t="s">
        <v>102</v>
      </c>
      <c r="C502" s="232">
        <v>4</v>
      </c>
      <c r="D502" s="233">
        <v>2</v>
      </c>
      <c r="E502" s="234">
        <v>1.605</v>
      </c>
      <c r="F502" s="234">
        <v>12.295</v>
      </c>
      <c r="G502" s="135" t="s">
        <v>397</v>
      </c>
      <c r="H502" s="126">
        <v>45116</v>
      </c>
      <c r="I502" s="126">
        <v>45131</v>
      </c>
      <c r="J502" s="289">
        <f>5996385.68*K502</f>
        <v>5996385.6799999997</v>
      </c>
      <c r="K502" s="130">
        <v>1</v>
      </c>
      <c r="L502" s="136" t="s">
        <v>394</v>
      </c>
      <c r="M502" s="115" t="s">
        <v>287</v>
      </c>
    </row>
    <row r="503" spans="1:13" ht="150" x14ac:dyDescent="0.25">
      <c r="A503" s="5">
        <v>499</v>
      </c>
      <c r="B503" s="232" t="s">
        <v>102</v>
      </c>
      <c r="C503" s="232">
        <v>4</v>
      </c>
      <c r="D503" s="233">
        <v>1</v>
      </c>
      <c r="E503" s="234">
        <v>15.385</v>
      </c>
      <c r="F503" s="234">
        <v>21.37</v>
      </c>
      <c r="G503" s="135" t="s">
        <v>398</v>
      </c>
      <c r="H503" s="126">
        <v>45159</v>
      </c>
      <c r="I503" s="126">
        <v>45169</v>
      </c>
      <c r="J503" s="289">
        <f>6262311.76*K503</f>
        <v>6262311.7599999998</v>
      </c>
      <c r="K503" s="130">
        <v>1</v>
      </c>
      <c r="L503" s="136" t="s">
        <v>394</v>
      </c>
      <c r="M503" s="115" t="s">
        <v>287</v>
      </c>
    </row>
    <row r="504" spans="1:13" ht="150" x14ac:dyDescent="0.25">
      <c r="A504" s="6">
        <v>500</v>
      </c>
      <c r="B504" s="232" t="s">
        <v>102</v>
      </c>
      <c r="C504" s="232">
        <v>4</v>
      </c>
      <c r="D504" s="233">
        <v>2</v>
      </c>
      <c r="E504" s="234">
        <v>15.385</v>
      </c>
      <c r="F504" s="234">
        <v>21.37</v>
      </c>
      <c r="G504" s="135" t="s">
        <v>399</v>
      </c>
      <c r="H504" s="126">
        <v>45150</v>
      </c>
      <c r="I504" s="126">
        <v>45158</v>
      </c>
      <c r="J504" s="289">
        <f>1737624.65*K504</f>
        <v>1737624.65</v>
      </c>
      <c r="K504" s="130">
        <v>1</v>
      </c>
      <c r="L504" s="136" t="s">
        <v>394</v>
      </c>
      <c r="M504" s="115" t="s">
        <v>287</v>
      </c>
    </row>
    <row r="505" spans="1:13" ht="180" x14ac:dyDescent="0.25">
      <c r="A505" s="6">
        <v>501</v>
      </c>
      <c r="B505" s="232" t="s">
        <v>102</v>
      </c>
      <c r="C505" s="232">
        <v>4</v>
      </c>
      <c r="D505" s="233">
        <v>1</v>
      </c>
      <c r="E505" s="234">
        <v>24.350999999999999</v>
      </c>
      <c r="F505" s="234">
        <v>39.75</v>
      </c>
      <c r="G505" s="135" t="s">
        <v>395</v>
      </c>
      <c r="H505" s="126">
        <v>45053</v>
      </c>
      <c r="I505" s="126">
        <v>45070</v>
      </c>
      <c r="J505" s="289">
        <f>6238318.49*K505</f>
        <v>6238318.4900000002</v>
      </c>
      <c r="K505" s="130">
        <v>1</v>
      </c>
      <c r="L505" s="136" t="s">
        <v>394</v>
      </c>
      <c r="M505" s="115" t="s">
        <v>287</v>
      </c>
    </row>
    <row r="506" spans="1:13" ht="180" x14ac:dyDescent="0.25">
      <c r="A506" s="5">
        <v>502</v>
      </c>
      <c r="B506" s="232" t="s">
        <v>102</v>
      </c>
      <c r="C506" s="232">
        <v>4</v>
      </c>
      <c r="D506" s="233">
        <v>2</v>
      </c>
      <c r="E506" s="234">
        <v>24.350999999999999</v>
      </c>
      <c r="F506" s="234">
        <v>39.75</v>
      </c>
      <c r="G506" s="135" t="s">
        <v>395</v>
      </c>
      <c r="H506" s="126">
        <v>45071</v>
      </c>
      <c r="I506" s="126">
        <v>45087</v>
      </c>
      <c r="J506" s="289">
        <f>5446448.5*K506</f>
        <v>5446448.5</v>
      </c>
      <c r="K506" s="130">
        <v>1</v>
      </c>
      <c r="L506" s="136" t="s">
        <v>394</v>
      </c>
      <c r="M506" s="115" t="s">
        <v>287</v>
      </c>
    </row>
    <row r="507" spans="1:13" ht="180" x14ac:dyDescent="0.25">
      <c r="A507" s="6">
        <v>503</v>
      </c>
      <c r="B507" s="232" t="s">
        <v>102</v>
      </c>
      <c r="C507" s="232">
        <v>4</v>
      </c>
      <c r="D507" s="233">
        <v>1</v>
      </c>
      <c r="E507" s="234">
        <v>58.182000000000002</v>
      </c>
      <c r="F507" s="234">
        <v>79.656000000000006</v>
      </c>
      <c r="G507" s="135" t="s">
        <v>395</v>
      </c>
      <c r="H507" s="126">
        <v>44997</v>
      </c>
      <c r="I507" s="126">
        <v>45022</v>
      </c>
      <c r="J507" s="289">
        <f>6247149.18*K507</f>
        <v>6247149.1799999997</v>
      </c>
      <c r="K507" s="130">
        <v>1</v>
      </c>
      <c r="L507" s="136" t="s">
        <v>394</v>
      </c>
      <c r="M507" s="115" t="s">
        <v>287</v>
      </c>
    </row>
    <row r="508" spans="1:13" ht="180" x14ac:dyDescent="0.25">
      <c r="A508" s="6">
        <v>504</v>
      </c>
      <c r="B508" s="232" t="s">
        <v>102</v>
      </c>
      <c r="C508" s="232">
        <v>4</v>
      </c>
      <c r="D508" s="233">
        <v>2</v>
      </c>
      <c r="E508" s="234">
        <v>58.182000000000002</v>
      </c>
      <c r="F508" s="234">
        <v>79.656000000000006</v>
      </c>
      <c r="G508" s="135" t="s">
        <v>395</v>
      </c>
      <c r="H508" s="126">
        <v>45023</v>
      </c>
      <c r="I508" s="126">
        <v>45052</v>
      </c>
      <c r="J508" s="289">
        <f>5804051.15*K508</f>
        <v>5804051.1500000004</v>
      </c>
      <c r="K508" s="130">
        <v>1</v>
      </c>
      <c r="L508" s="136" t="s">
        <v>394</v>
      </c>
      <c r="M508" s="115" t="s">
        <v>287</v>
      </c>
    </row>
    <row r="509" spans="1:13" ht="135" x14ac:dyDescent="0.25">
      <c r="A509" s="5">
        <v>505</v>
      </c>
      <c r="B509" s="7" t="s">
        <v>103</v>
      </c>
      <c r="C509" s="7">
        <v>1</v>
      </c>
      <c r="D509" s="7">
        <v>1</v>
      </c>
      <c r="E509" s="16">
        <v>273.298</v>
      </c>
      <c r="F509" s="16">
        <v>275.28500000000003</v>
      </c>
      <c r="G509" s="135" t="s">
        <v>400</v>
      </c>
      <c r="H509" s="126">
        <v>45078</v>
      </c>
      <c r="I509" s="126">
        <v>45097</v>
      </c>
      <c r="J509" s="289">
        <v>0</v>
      </c>
      <c r="K509" s="137">
        <v>0</v>
      </c>
      <c r="L509" s="138" t="s">
        <v>401</v>
      </c>
      <c r="M509" s="115" t="s">
        <v>287</v>
      </c>
    </row>
    <row r="510" spans="1:13" ht="135" x14ac:dyDescent="0.25">
      <c r="A510" s="6">
        <v>506</v>
      </c>
      <c r="B510" s="7" t="s">
        <v>103</v>
      </c>
      <c r="C510" s="7">
        <v>1</v>
      </c>
      <c r="D510" s="7" t="s">
        <v>22</v>
      </c>
      <c r="E510" s="16">
        <v>273.298</v>
      </c>
      <c r="F510" s="16">
        <v>275.209</v>
      </c>
      <c r="G510" s="135" t="s">
        <v>402</v>
      </c>
      <c r="H510" s="126">
        <v>45196</v>
      </c>
      <c r="I510" s="126">
        <v>45268</v>
      </c>
      <c r="J510" s="289">
        <v>3666113.44</v>
      </c>
      <c r="K510" s="137">
        <v>1</v>
      </c>
      <c r="L510" s="225" t="s">
        <v>290</v>
      </c>
      <c r="M510" s="115" t="s">
        <v>287</v>
      </c>
    </row>
    <row r="511" spans="1:13" ht="135" x14ac:dyDescent="0.25">
      <c r="A511" s="6">
        <v>507</v>
      </c>
      <c r="B511" s="7" t="s">
        <v>103</v>
      </c>
      <c r="C511" s="7">
        <v>1</v>
      </c>
      <c r="D511" s="7">
        <v>2</v>
      </c>
      <c r="E511" s="16">
        <v>273.298</v>
      </c>
      <c r="F511" s="16">
        <v>275.209</v>
      </c>
      <c r="G511" s="135" t="s">
        <v>400</v>
      </c>
      <c r="H511" s="126">
        <v>45078</v>
      </c>
      <c r="I511" s="126">
        <v>45097</v>
      </c>
      <c r="J511" s="289">
        <v>0</v>
      </c>
      <c r="K511" s="137">
        <v>0</v>
      </c>
      <c r="L511" s="138" t="s">
        <v>401</v>
      </c>
      <c r="M511" s="115" t="s">
        <v>287</v>
      </c>
    </row>
    <row r="512" spans="1:13" ht="409.5" x14ac:dyDescent="0.25">
      <c r="A512" s="5">
        <v>508</v>
      </c>
      <c r="B512" s="7" t="s">
        <v>103</v>
      </c>
      <c r="C512" s="7">
        <v>4</v>
      </c>
      <c r="D512" s="7">
        <v>4</v>
      </c>
      <c r="E512" s="16">
        <v>223.03</v>
      </c>
      <c r="F512" s="16">
        <v>224.91499999999999</v>
      </c>
      <c r="G512" s="141" t="s">
        <v>403</v>
      </c>
      <c r="H512" s="126">
        <v>44887</v>
      </c>
      <c r="I512" s="126">
        <v>45159</v>
      </c>
      <c r="J512" s="81">
        <v>2187580</v>
      </c>
      <c r="K512" s="137">
        <v>1</v>
      </c>
      <c r="L512" s="225" t="s">
        <v>290</v>
      </c>
      <c r="M512" s="115" t="s">
        <v>287</v>
      </c>
    </row>
    <row r="513" spans="1:13" ht="409.5" x14ac:dyDescent="0.25">
      <c r="A513" s="6">
        <v>509</v>
      </c>
      <c r="B513" s="7" t="s">
        <v>103</v>
      </c>
      <c r="C513" s="7">
        <v>1</v>
      </c>
      <c r="D513" s="7" t="s">
        <v>245</v>
      </c>
      <c r="E513" s="16">
        <v>273.298</v>
      </c>
      <c r="F513" s="16">
        <v>275.28500000000003</v>
      </c>
      <c r="G513" s="139" t="s">
        <v>403</v>
      </c>
      <c r="H513" s="126">
        <v>44887</v>
      </c>
      <c r="I513" s="126">
        <v>45159</v>
      </c>
      <c r="J513" s="81">
        <v>2187580</v>
      </c>
      <c r="K513" s="140">
        <v>1</v>
      </c>
      <c r="L513" s="225" t="s">
        <v>290</v>
      </c>
      <c r="M513" s="115" t="s">
        <v>287</v>
      </c>
    </row>
    <row r="514" spans="1:13" ht="180" x14ac:dyDescent="0.25">
      <c r="A514" s="6">
        <v>510</v>
      </c>
      <c r="B514" s="7" t="s">
        <v>103</v>
      </c>
      <c r="C514" s="7">
        <v>1</v>
      </c>
      <c r="D514" s="7">
        <v>1</v>
      </c>
      <c r="E514" s="16">
        <v>274.22699999999998</v>
      </c>
      <c r="F514" s="16">
        <v>280.654</v>
      </c>
      <c r="G514" s="135" t="s">
        <v>395</v>
      </c>
      <c r="H514" s="126">
        <v>45023</v>
      </c>
      <c r="I514" s="126">
        <v>45052</v>
      </c>
      <c r="J514" s="289">
        <f>5701051*K514</f>
        <v>5701051</v>
      </c>
      <c r="K514" s="130">
        <v>1</v>
      </c>
      <c r="L514" s="136" t="s">
        <v>394</v>
      </c>
      <c r="M514" s="115" t="s">
        <v>287</v>
      </c>
    </row>
    <row r="515" spans="1:13" s="262" customFormat="1" ht="135" x14ac:dyDescent="0.25">
      <c r="A515" s="235">
        <v>511</v>
      </c>
      <c r="B515" s="232" t="s">
        <v>103</v>
      </c>
      <c r="C515" s="232">
        <v>4</v>
      </c>
      <c r="D515" s="232" t="s">
        <v>246</v>
      </c>
      <c r="E515" s="257">
        <v>223.04</v>
      </c>
      <c r="F515" s="257">
        <v>244.62</v>
      </c>
      <c r="G515" s="263" t="s">
        <v>400</v>
      </c>
      <c r="H515" s="151">
        <v>45078</v>
      </c>
      <c r="I515" s="151">
        <v>45097</v>
      </c>
      <c r="J515" s="289">
        <v>0</v>
      </c>
      <c r="K515" s="264">
        <v>0</v>
      </c>
      <c r="L515" s="265" t="s">
        <v>404</v>
      </c>
      <c r="M515" s="252" t="s">
        <v>287</v>
      </c>
    </row>
    <row r="516" spans="1:13" ht="135" x14ac:dyDescent="0.25">
      <c r="A516" s="6">
        <v>512</v>
      </c>
      <c r="B516" s="7" t="s">
        <v>103</v>
      </c>
      <c r="C516" s="7">
        <v>1</v>
      </c>
      <c r="D516" s="7" t="s">
        <v>247</v>
      </c>
      <c r="E516" s="16">
        <v>273.298</v>
      </c>
      <c r="F516" s="16">
        <v>275.209</v>
      </c>
      <c r="G516" s="135" t="s">
        <v>402</v>
      </c>
      <c r="H516" s="126">
        <v>45196</v>
      </c>
      <c r="I516" s="126">
        <v>45268</v>
      </c>
      <c r="J516" s="81">
        <v>3666113.44</v>
      </c>
      <c r="K516" s="137">
        <v>1</v>
      </c>
      <c r="L516" s="225" t="s">
        <v>290</v>
      </c>
      <c r="M516" s="115" t="s">
        <v>287</v>
      </c>
    </row>
    <row r="517" spans="1:13" ht="135" x14ac:dyDescent="0.25">
      <c r="A517" s="6">
        <v>513</v>
      </c>
      <c r="B517" s="7" t="s">
        <v>103</v>
      </c>
      <c r="C517" s="7">
        <v>4</v>
      </c>
      <c r="D517" s="7">
        <v>4</v>
      </c>
      <c r="E517" s="16">
        <v>223.298</v>
      </c>
      <c r="F517" s="16">
        <v>224.91499999999999</v>
      </c>
      <c r="G517" s="135" t="s">
        <v>400</v>
      </c>
      <c r="H517" s="126">
        <v>45078</v>
      </c>
      <c r="I517" s="126">
        <v>45097</v>
      </c>
      <c r="J517" s="81">
        <v>0</v>
      </c>
      <c r="K517" s="137">
        <v>0</v>
      </c>
      <c r="L517" s="138" t="s">
        <v>404</v>
      </c>
      <c r="M517" s="115" t="s">
        <v>287</v>
      </c>
    </row>
    <row r="518" spans="1:13" ht="409.5" x14ac:dyDescent="0.25">
      <c r="A518" s="5">
        <v>514</v>
      </c>
      <c r="B518" s="7" t="s">
        <v>104</v>
      </c>
      <c r="C518" s="7">
        <v>4</v>
      </c>
      <c r="D518" s="7">
        <v>2</v>
      </c>
      <c r="E518" s="16">
        <v>155.06299999999999</v>
      </c>
      <c r="F518" s="16">
        <v>160.01300000000001</v>
      </c>
      <c r="G518" s="141" t="s">
        <v>403</v>
      </c>
      <c r="H518" s="126">
        <v>44887</v>
      </c>
      <c r="I518" s="126">
        <v>45159</v>
      </c>
      <c r="J518" s="81">
        <v>2187580</v>
      </c>
      <c r="K518" s="137">
        <v>1</v>
      </c>
      <c r="L518" s="225" t="s">
        <v>290</v>
      </c>
      <c r="M518" s="115" t="s">
        <v>287</v>
      </c>
    </row>
    <row r="519" spans="1:13" ht="409.5" x14ac:dyDescent="0.25">
      <c r="A519" s="6">
        <v>515</v>
      </c>
      <c r="B519" s="7" t="s">
        <v>104</v>
      </c>
      <c r="C519" s="7">
        <v>4</v>
      </c>
      <c r="D519" s="7">
        <v>2</v>
      </c>
      <c r="E519" s="16">
        <v>160.4</v>
      </c>
      <c r="F519" s="16">
        <v>160.9</v>
      </c>
      <c r="G519" s="141" t="s">
        <v>403</v>
      </c>
      <c r="H519" s="126">
        <v>44887</v>
      </c>
      <c r="I519" s="126">
        <v>45159</v>
      </c>
      <c r="J519" s="81">
        <v>2187580</v>
      </c>
      <c r="K519" s="140">
        <v>1</v>
      </c>
      <c r="L519" s="225" t="s">
        <v>290</v>
      </c>
      <c r="M519" s="115" t="s">
        <v>287</v>
      </c>
    </row>
    <row r="520" spans="1:13" ht="142.5" x14ac:dyDescent="0.25">
      <c r="A520" s="6">
        <v>516</v>
      </c>
      <c r="B520" s="7" t="s">
        <v>104</v>
      </c>
      <c r="C520" s="7">
        <v>571</v>
      </c>
      <c r="D520" s="7">
        <v>1</v>
      </c>
      <c r="E520" s="16">
        <v>0</v>
      </c>
      <c r="F520" s="16">
        <v>3.4820000000000002</v>
      </c>
      <c r="G520" s="142" t="s">
        <v>405</v>
      </c>
      <c r="H520" s="143">
        <v>44887</v>
      </c>
      <c r="I520" s="143">
        <v>45159</v>
      </c>
      <c r="J520" s="292" t="s">
        <v>554</v>
      </c>
      <c r="K520" s="145">
        <v>1</v>
      </c>
      <c r="L520" s="225" t="s">
        <v>290</v>
      </c>
      <c r="M520" s="102" t="s">
        <v>287</v>
      </c>
    </row>
    <row r="521" spans="1:13" ht="409.5" x14ac:dyDescent="0.25">
      <c r="A521" s="5">
        <v>517</v>
      </c>
      <c r="B521" s="7" t="s">
        <v>104</v>
      </c>
      <c r="C521" s="7">
        <v>4</v>
      </c>
      <c r="D521" s="7">
        <v>1</v>
      </c>
      <c r="E521" s="16">
        <v>155.06299999999999</v>
      </c>
      <c r="F521" s="16">
        <v>160.01300000000001</v>
      </c>
      <c r="G521" s="141" t="s">
        <v>406</v>
      </c>
      <c r="H521" s="126">
        <v>44887</v>
      </c>
      <c r="I521" s="126">
        <v>45171</v>
      </c>
      <c r="J521" s="81">
        <v>1709550</v>
      </c>
      <c r="K521" s="140">
        <v>1</v>
      </c>
      <c r="L521" s="225" t="s">
        <v>290</v>
      </c>
      <c r="M521" s="115" t="s">
        <v>287</v>
      </c>
    </row>
    <row r="522" spans="1:13" ht="409.5" x14ac:dyDescent="0.25">
      <c r="A522" s="6">
        <v>518</v>
      </c>
      <c r="B522" s="7" t="s">
        <v>104</v>
      </c>
      <c r="C522" s="7">
        <v>4</v>
      </c>
      <c r="D522" s="7">
        <v>1</v>
      </c>
      <c r="E522" s="16">
        <v>160.4</v>
      </c>
      <c r="F522" s="16">
        <v>160.9</v>
      </c>
      <c r="G522" s="141" t="s">
        <v>406</v>
      </c>
      <c r="H522" s="126">
        <v>44887</v>
      </c>
      <c r="I522" s="126">
        <v>45171</v>
      </c>
      <c r="J522" s="81">
        <v>1709550</v>
      </c>
      <c r="K522" s="140">
        <v>1</v>
      </c>
      <c r="L522" s="225" t="s">
        <v>290</v>
      </c>
      <c r="M522" s="115" t="s">
        <v>287</v>
      </c>
    </row>
    <row r="523" spans="1:13" ht="105" x14ac:dyDescent="0.25">
      <c r="A523" s="6">
        <v>519</v>
      </c>
      <c r="B523" s="7" t="s">
        <v>105</v>
      </c>
      <c r="C523" s="8">
        <v>3</v>
      </c>
      <c r="D523" s="8">
        <v>1</v>
      </c>
      <c r="E523" s="8">
        <v>14.147</v>
      </c>
      <c r="F523" s="8">
        <v>16.14</v>
      </c>
      <c r="G523" s="146" t="s">
        <v>407</v>
      </c>
      <c r="H523" s="126">
        <v>44906</v>
      </c>
      <c r="I523" s="126">
        <v>45158</v>
      </c>
      <c r="J523" s="81">
        <v>79824856.269999996</v>
      </c>
      <c r="K523" s="147">
        <v>1</v>
      </c>
      <c r="L523" s="225" t="s">
        <v>290</v>
      </c>
      <c r="M523" s="115" t="s">
        <v>287</v>
      </c>
    </row>
    <row r="524" spans="1:13" ht="105" x14ac:dyDescent="0.25">
      <c r="A524" s="5">
        <v>520</v>
      </c>
      <c r="B524" s="7" t="s">
        <v>105</v>
      </c>
      <c r="C524" s="8">
        <v>3</v>
      </c>
      <c r="D524" s="8">
        <v>1</v>
      </c>
      <c r="E524" s="8">
        <v>14.147</v>
      </c>
      <c r="F524" s="8">
        <v>16.14</v>
      </c>
      <c r="G524" s="146" t="s">
        <v>407</v>
      </c>
      <c r="H524" s="126">
        <v>44906</v>
      </c>
      <c r="I524" s="126">
        <v>45158</v>
      </c>
      <c r="J524" s="81">
        <v>79824856.269999996</v>
      </c>
      <c r="K524" s="147">
        <v>1</v>
      </c>
      <c r="L524" s="225" t="s">
        <v>290</v>
      </c>
      <c r="M524" s="115" t="s">
        <v>287</v>
      </c>
    </row>
    <row r="525" spans="1:13" ht="105" x14ac:dyDescent="0.25">
      <c r="A525" s="6">
        <v>521</v>
      </c>
      <c r="B525" s="7" t="s">
        <v>105</v>
      </c>
      <c r="C525" s="8">
        <v>507</v>
      </c>
      <c r="D525" s="8" t="s">
        <v>8</v>
      </c>
      <c r="E525" s="8">
        <v>2</v>
      </c>
      <c r="F525" s="8">
        <v>2.5230000000000001</v>
      </c>
      <c r="G525" s="148" t="s">
        <v>408</v>
      </c>
      <c r="H525" s="126">
        <v>44936</v>
      </c>
      <c r="I525" s="126">
        <v>44957</v>
      </c>
      <c r="J525" s="81">
        <v>79824856.269999996</v>
      </c>
      <c r="K525" s="147">
        <v>1</v>
      </c>
      <c r="L525" s="225" t="s">
        <v>290</v>
      </c>
      <c r="M525" s="115" t="s">
        <v>287</v>
      </c>
    </row>
    <row r="526" spans="1:13" ht="105" x14ac:dyDescent="0.25">
      <c r="A526" s="6">
        <v>522</v>
      </c>
      <c r="B526" s="7" t="s">
        <v>105</v>
      </c>
      <c r="C526" s="8">
        <v>3</v>
      </c>
      <c r="D526" s="8">
        <v>2</v>
      </c>
      <c r="E526" s="8">
        <v>10.491</v>
      </c>
      <c r="F526" s="8">
        <v>10.8</v>
      </c>
      <c r="G526" s="148" t="s">
        <v>408</v>
      </c>
      <c r="H526" s="126">
        <v>44936</v>
      </c>
      <c r="I526" s="126">
        <v>44957</v>
      </c>
      <c r="J526" s="81">
        <v>79824856.269999996</v>
      </c>
      <c r="K526" s="147">
        <v>1</v>
      </c>
      <c r="L526" s="225" t="s">
        <v>290</v>
      </c>
      <c r="M526" s="115" t="s">
        <v>287</v>
      </c>
    </row>
    <row r="527" spans="1:13" ht="105" x14ac:dyDescent="0.25">
      <c r="A527" s="5">
        <v>523</v>
      </c>
      <c r="B527" s="7" t="s">
        <v>106</v>
      </c>
      <c r="C527" s="8">
        <v>6</v>
      </c>
      <c r="D527" s="8">
        <v>1</v>
      </c>
      <c r="E527" s="14">
        <v>107.26</v>
      </c>
      <c r="F527" s="14">
        <v>111.036</v>
      </c>
      <c r="G527" s="149" t="s">
        <v>409</v>
      </c>
      <c r="H527" s="126">
        <v>44823</v>
      </c>
      <c r="I527" s="126">
        <v>44950</v>
      </c>
      <c r="J527" s="81">
        <v>3395876.9452800001</v>
      </c>
      <c r="K527" s="147">
        <v>1</v>
      </c>
      <c r="L527" s="225" t="s">
        <v>290</v>
      </c>
      <c r="M527" s="115" t="s">
        <v>287</v>
      </c>
    </row>
    <row r="528" spans="1:13" ht="105" x14ac:dyDescent="0.25">
      <c r="A528" s="6">
        <v>524</v>
      </c>
      <c r="B528" s="7" t="s">
        <v>106</v>
      </c>
      <c r="C528" s="8">
        <v>6</v>
      </c>
      <c r="D528" s="8" t="s">
        <v>210</v>
      </c>
      <c r="E528" s="14">
        <v>126.473</v>
      </c>
      <c r="F528" s="14">
        <v>128.387</v>
      </c>
      <c r="G528" s="149" t="s">
        <v>410</v>
      </c>
      <c r="H528" s="126">
        <v>44590</v>
      </c>
      <c r="I528" s="126">
        <v>44807</v>
      </c>
      <c r="J528" s="81">
        <v>3395876.9452800001</v>
      </c>
      <c r="K528" s="147">
        <v>1</v>
      </c>
      <c r="L528" s="225" t="s">
        <v>290</v>
      </c>
      <c r="M528" s="115" t="s">
        <v>287</v>
      </c>
    </row>
    <row r="529" spans="1:13" ht="105" x14ac:dyDescent="0.25">
      <c r="A529" s="6">
        <v>525</v>
      </c>
      <c r="B529" s="7" t="s">
        <v>106</v>
      </c>
      <c r="C529" s="8">
        <v>6</v>
      </c>
      <c r="D529" s="8">
        <v>1</v>
      </c>
      <c r="E529" s="14">
        <v>128.387</v>
      </c>
      <c r="F529" s="14">
        <v>139.56299999999999</v>
      </c>
      <c r="G529" s="149" t="s">
        <v>411</v>
      </c>
      <c r="H529" s="126">
        <v>45011</v>
      </c>
      <c r="I529" s="126">
        <v>45042</v>
      </c>
      <c r="J529" s="81">
        <v>3395876.9452800001</v>
      </c>
      <c r="K529" s="147">
        <v>1</v>
      </c>
      <c r="L529" s="225" t="s">
        <v>290</v>
      </c>
      <c r="M529" s="115" t="s">
        <v>287</v>
      </c>
    </row>
    <row r="530" spans="1:13" ht="105" x14ac:dyDescent="0.25">
      <c r="A530" s="5">
        <v>526</v>
      </c>
      <c r="B530" s="7" t="s">
        <v>106</v>
      </c>
      <c r="C530" s="8">
        <v>6</v>
      </c>
      <c r="D530" s="8">
        <v>2</v>
      </c>
      <c r="E530" s="14">
        <v>128.387</v>
      </c>
      <c r="F530" s="14">
        <v>139.56299999999999</v>
      </c>
      <c r="G530" s="149" t="s">
        <v>411</v>
      </c>
      <c r="H530" s="126">
        <v>45005</v>
      </c>
      <c r="I530" s="126">
        <v>45009</v>
      </c>
      <c r="J530" s="81">
        <v>3395876.9452800001</v>
      </c>
      <c r="K530" s="147">
        <v>1</v>
      </c>
      <c r="L530" s="225" t="s">
        <v>290</v>
      </c>
      <c r="M530" s="115" t="s">
        <v>287</v>
      </c>
    </row>
    <row r="531" spans="1:13" ht="105" x14ac:dyDescent="0.25">
      <c r="A531" s="6">
        <v>527</v>
      </c>
      <c r="B531" s="7" t="s">
        <v>106</v>
      </c>
      <c r="C531" s="8">
        <v>6</v>
      </c>
      <c r="D531" s="8">
        <v>2</v>
      </c>
      <c r="E531" s="14">
        <v>128.387</v>
      </c>
      <c r="F531" s="14">
        <v>139.56299999999999</v>
      </c>
      <c r="G531" s="150" t="s">
        <v>412</v>
      </c>
      <c r="H531" s="151">
        <v>45256</v>
      </c>
      <c r="I531" s="151">
        <v>45269</v>
      </c>
      <c r="J531" s="81">
        <v>3395876.9452800001</v>
      </c>
      <c r="K531" s="147">
        <v>1</v>
      </c>
      <c r="L531" s="225" t="s">
        <v>290</v>
      </c>
      <c r="M531" s="115" t="s">
        <v>287</v>
      </c>
    </row>
    <row r="532" spans="1:13" ht="105" x14ac:dyDescent="0.25">
      <c r="A532" s="6">
        <v>528</v>
      </c>
      <c r="B532" s="7" t="s">
        <v>106</v>
      </c>
      <c r="C532" s="8">
        <v>6</v>
      </c>
      <c r="D532" s="8">
        <v>1</v>
      </c>
      <c r="E532" s="14">
        <v>139.56299999999999</v>
      </c>
      <c r="F532" s="14">
        <v>141.13800000000001</v>
      </c>
      <c r="G532" s="149" t="s">
        <v>413</v>
      </c>
      <c r="H532" s="126">
        <v>44782</v>
      </c>
      <c r="I532" s="126">
        <v>44996</v>
      </c>
      <c r="J532" s="81">
        <v>3395876.9452800001</v>
      </c>
      <c r="K532" s="147">
        <v>1</v>
      </c>
      <c r="L532" s="225" t="s">
        <v>290</v>
      </c>
      <c r="M532" s="115" t="s">
        <v>287</v>
      </c>
    </row>
    <row r="533" spans="1:13" ht="105" x14ac:dyDescent="0.25">
      <c r="A533" s="5">
        <v>529</v>
      </c>
      <c r="B533" s="7" t="s">
        <v>106</v>
      </c>
      <c r="C533" s="8">
        <v>6</v>
      </c>
      <c r="D533" s="8">
        <v>2.4</v>
      </c>
      <c r="E533" s="14">
        <v>139.56299999999999</v>
      </c>
      <c r="F533" s="14">
        <v>141.13800000000001</v>
      </c>
      <c r="G533" s="149" t="s">
        <v>413</v>
      </c>
      <c r="H533" s="126">
        <v>44997</v>
      </c>
      <c r="I533" s="126">
        <v>45269</v>
      </c>
      <c r="J533" s="81">
        <v>3395876.9452800001</v>
      </c>
      <c r="K533" s="147">
        <v>1</v>
      </c>
      <c r="L533" s="225" t="s">
        <v>290</v>
      </c>
      <c r="M533" s="115" t="s">
        <v>287</v>
      </c>
    </row>
    <row r="534" spans="1:13" ht="72" customHeight="1" x14ac:dyDescent="0.25">
      <c r="A534" s="6">
        <v>530</v>
      </c>
      <c r="B534" s="7" t="s">
        <v>106</v>
      </c>
      <c r="C534" s="8">
        <v>6</v>
      </c>
      <c r="D534" s="8">
        <v>1</v>
      </c>
      <c r="E534" s="14">
        <v>141.13800000000001</v>
      </c>
      <c r="F534" s="14">
        <v>152.99600000000001</v>
      </c>
      <c r="G534" s="149" t="s">
        <v>414</v>
      </c>
      <c r="H534" s="126">
        <v>44782</v>
      </c>
      <c r="I534" s="126">
        <v>44996</v>
      </c>
      <c r="J534" s="81">
        <v>3395876.9452800001</v>
      </c>
      <c r="K534" s="152">
        <v>1</v>
      </c>
      <c r="L534" s="225" t="s">
        <v>290</v>
      </c>
      <c r="M534" s="115" t="s">
        <v>287</v>
      </c>
    </row>
    <row r="535" spans="1:13" ht="72" customHeight="1" x14ac:dyDescent="0.25">
      <c r="A535" s="6">
        <v>531</v>
      </c>
      <c r="B535" s="7" t="s">
        <v>106</v>
      </c>
      <c r="C535" s="8">
        <v>6</v>
      </c>
      <c r="D535" s="8">
        <v>2</v>
      </c>
      <c r="E535" s="14">
        <v>141.13800000000001</v>
      </c>
      <c r="F535" s="14">
        <v>152.99600000000001</v>
      </c>
      <c r="G535" s="149" t="s">
        <v>414</v>
      </c>
      <c r="H535" s="126">
        <v>45044</v>
      </c>
      <c r="I535" s="126">
        <v>45269</v>
      </c>
      <c r="J535" s="81">
        <v>3395876.9452800001</v>
      </c>
      <c r="K535" s="152">
        <v>1</v>
      </c>
      <c r="L535" s="225" t="s">
        <v>290</v>
      </c>
      <c r="M535" s="115" t="s">
        <v>287</v>
      </c>
    </row>
    <row r="536" spans="1:13" ht="72" customHeight="1" x14ac:dyDescent="0.25">
      <c r="A536" s="5">
        <v>532</v>
      </c>
      <c r="B536" s="7" t="s">
        <v>106</v>
      </c>
      <c r="C536" s="8">
        <v>6</v>
      </c>
      <c r="D536" s="7" t="s">
        <v>248</v>
      </c>
      <c r="E536" s="14">
        <v>152.99600000000001</v>
      </c>
      <c r="F536" s="14">
        <v>153.19999999999999</v>
      </c>
      <c r="G536" s="149" t="s">
        <v>415</v>
      </c>
      <c r="H536" s="126">
        <v>44815</v>
      </c>
      <c r="I536" s="126">
        <v>45104</v>
      </c>
      <c r="J536" s="81">
        <v>3395876.9452800001</v>
      </c>
      <c r="K536" s="152">
        <v>1</v>
      </c>
      <c r="L536" s="225" t="s">
        <v>290</v>
      </c>
      <c r="M536" s="115" t="s">
        <v>287</v>
      </c>
    </row>
    <row r="537" spans="1:13" ht="72" customHeight="1" x14ac:dyDescent="0.25">
      <c r="A537" s="6">
        <v>533</v>
      </c>
      <c r="B537" s="7" t="s">
        <v>106</v>
      </c>
      <c r="C537" s="8">
        <v>6</v>
      </c>
      <c r="D537" s="8">
        <v>4</v>
      </c>
      <c r="E537" s="14">
        <v>153.30000000000001</v>
      </c>
      <c r="F537" s="14">
        <v>154.6</v>
      </c>
      <c r="G537" s="149" t="s">
        <v>416</v>
      </c>
      <c r="H537" s="126">
        <v>44823</v>
      </c>
      <c r="I537" s="126">
        <v>45097</v>
      </c>
      <c r="J537" s="81">
        <v>3395876.9452800001</v>
      </c>
      <c r="K537" s="153">
        <v>0</v>
      </c>
      <c r="L537" s="154" t="s">
        <v>417</v>
      </c>
      <c r="M537" s="115" t="s">
        <v>287</v>
      </c>
    </row>
    <row r="538" spans="1:13" ht="72" customHeight="1" x14ac:dyDescent="0.25">
      <c r="A538" s="6">
        <v>534</v>
      </c>
      <c r="B538" s="7" t="s">
        <v>106</v>
      </c>
      <c r="C538" s="8">
        <v>6</v>
      </c>
      <c r="D538" s="8" t="s">
        <v>249</v>
      </c>
      <c r="E538" s="14">
        <v>153.4</v>
      </c>
      <c r="F538" s="14">
        <v>153.80000000000001</v>
      </c>
      <c r="G538" s="149" t="s">
        <v>416</v>
      </c>
      <c r="H538" s="126">
        <v>44815</v>
      </c>
      <c r="I538" s="126">
        <v>45104</v>
      </c>
      <c r="J538" s="81">
        <v>3395876.9452800001</v>
      </c>
      <c r="K538" s="153">
        <v>1</v>
      </c>
      <c r="L538" s="225" t="s">
        <v>290</v>
      </c>
      <c r="M538" s="115" t="s">
        <v>287</v>
      </c>
    </row>
    <row r="539" spans="1:13" ht="72" customHeight="1" x14ac:dyDescent="0.25">
      <c r="A539" s="5">
        <v>535</v>
      </c>
      <c r="B539" s="7" t="s">
        <v>106</v>
      </c>
      <c r="C539" s="8">
        <v>6</v>
      </c>
      <c r="D539" s="8" t="s">
        <v>170</v>
      </c>
      <c r="E539" s="14">
        <v>152.99600000000001</v>
      </c>
      <c r="F539" s="14">
        <v>153.5</v>
      </c>
      <c r="G539" s="149" t="s">
        <v>416</v>
      </c>
      <c r="H539" s="126">
        <v>44856</v>
      </c>
      <c r="I539" s="126">
        <v>45107</v>
      </c>
      <c r="J539" s="81">
        <v>3395876.9452800001</v>
      </c>
      <c r="K539" s="153">
        <v>1</v>
      </c>
      <c r="L539" s="225" t="s">
        <v>290</v>
      </c>
      <c r="M539" s="115" t="s">
        <v>287</v>
      </c>
    </row>
    <row r="540" spans="1:13" ht="72" customHeight="1" x14ac:dyDescent="0.25">
      <c r="A540" s="6">
        <v>536</v>
      </c>
      <c r="B540" s="7" t="s">
        <v>106</v>
      </c>
      <c r="C540" s="8">
        <v>6</v>
      </c>
      <c r="D540" s="8" t="s">
        <v>171</v>
      </c>
      <c r="E540" s="14">
        <v>154.4</v>
      </c>
      <c r="F540" s="14">
        <v>155.18299999999999</v>
      </c>
      <c r="G540" s="149" t="s">
        <v>416</v>
      </c>
      <c r="H540" s="126">
        <v>44856</v>
      </c>
      <c r="I540" s="126">
        <v>45107</v>
      </c>
      <c r="J540" s="81">
        <v>3395876.9452800001</v>
      </c>
      <c r="K540" s="153">
        <v>1</v>
      </c>
      <c r="L540" s="225" t="s">
        <v>290</v>
      </c>
      <c r="M540" s="115" t="s">
        <v>287</v>
      </c>
    </row>
    <row r="541" spans="1:13" ht="120" customHeight="1" x14ac:dyDescent="0.25">
      <c r="A541" s="6">
        <v>537</v>
      </c>
      <c r="B541" s="7" t="s">
        <v>106</v>
      </c>
      <c r="C541" s="8">
        <v>36</v>
      </c>
      <c r="D541" s="8">
        <v>1</v>
      </c>
      <c r="E541" s="14">
        <v>85.3</v>
      </c>
      <c r="F541" s="14">
        <v>88.6</v>
      </c>
      <c r="G541" s="149" t="s">
        <v>418</v>
      </c>
      <c r="H541" s="126">
        <v>45097</v>
      </c>
      <c r="I541" s="126">
        <v>45125</v>
      </c>
      <c r="J541" s="81">
        <v>3395876.9452800001</v>
      </c>
      <c r="K541" s="153">
        <v>1</v>
      </c>
      <c r="L541" s="225" t="s">
        <v>290</v>
      </c>
      <c r="M541" s="115" t="s">
        <v>287</v>
      </c>
    </row>
    <row r="542" spans="1:13" ht="120" customHeight="1" x14ac:dyDescent="0.25">
      <c r="A542" s="5">
        <v>538</v>
      </c>
      <c r="B542" s="7" t="s">
        <v>106</v>
      </c>
      <c r="C542" s="8">
        <v>6</v>
      </c>
      <c r="D542" s="8">
        <v>2</v>
      </c>
      <c r="E542" s="14">
        <v>155.035</v>
      </c>
      <c r="F542" s="14">
        <v>156.852</v>
      </c>
      <c r="G542" s="149" t="s">
        <v>419</v>
      </c>
      <c r="H542" s="126">
        <v>44298</v>
      </c>
      <c r="I542" s="126">
        <v>44954</v>
      </c>
      <c r="J542" s="81">
        <v>3395876.9452800001</v>
      </c>
      <c r="K542" s="153">
        <v>1</v>
      </c>
      <c r="L542" s="225" t="s">
        <v>290</v>
      </c>
      <c r="M542" s="115" t="s">
        <v>287</v>
      </c>
    </row>
    <row r="543" spans="1:13" ht="120" customHeight="1" x14ac:dyDescent="0.25">
      <c r="A543" s="6">
        <v>539</v>
      </c>
      <c r="B543" s="7" t="s">
        <v>106</v>
      </c>
      <c r="C543" s="8">
        <v>6</v>
      </c>
      <c r="D543" s="8">
        <v>1</v>
      </c>
      <c r="E543" s="14">
        <v>156.846</v>
      </c>
      <c r="F543" s="14">
        <v>174.28899999999999</v>
      </c>
      <c r="G543" s="149" t="s">
        <v>420</v>
      </c>
      <c r="H543" s="126">
        <v>44298</v>
      </c>
      <c r="I543" s="126">
        <v>44954</v>
      </c>
      <c r="J543" s="81">
        <v>3395876.9452800001</v>
      </c>
      <c r="K543" s="153">
        <v>1</v>
      </c>
      <c r="L543" s="225" t="s">
        <v>290</v>
      </c>
      <c r="M543" s="115" t="s">
        <v>287</v>
      </c>
    </row>
    <row r="544" spans="1:13" ht="120" customHeight="1" x14ac:dyDescent="0.25">
      <c r="A544" s="6">
        <v>540</v>
      </c>
      <c r="B544" s="7" t="s">
        <v>106</v>
      </c>
      <c r="C544" s="8">
        <v>6</v>
      </c>
      <c r="D544" s="8">
        <v>2</v>
      </c>
      <c r="E544" s="14">
        <v>156.88499999999999</v>
      </c>
      <c r="F544" s="14">
        <v>163.261</v>
      </c>
      <c r="G544" s="149" t="s">
        <v>420</v>
      </c>
      <c r="H544" s="126">
        <v>44955</v>
      </c>
      <c r="I544" s="126">
        <v>45171</v>
      </c>
      <c r="J544" s="81">
        <v>3395876.9452800001</v>
      </c>
      <c r="K544" s="153">
        <v>1</v>
      </c>
      <c r="L544" s="225" t="s">
        <v>290</v>
      </c>
      <c r="M544" s="115" t="s">
        <v>287</v>
      </c>
    </row>
    <row r="545" spans="1:13" ht="120" customHeight="1" x14ac:dyDescent="0.25">
      <c r="A545" s="5">
        <v>541</v>
      </c>
      <c r="B545" s="7" t="s">
        <v>106</v>
      </c>
      <c r="C545" s="8">
        <v>6</v>
      </c>
      <c r="D545" s="8">
        <v>2</v>
      </c>
      <c r="E545" s="14">
        <v>163.261</v>
      </c>
      <c r="F545" s="14">
        <v>174.28899999999999</v>
      </c>
      <c r="G545" s="149" t="s">
        <v>420</v>
      </c>
      <c r="H545" s="126">
        <v>44955</v>
      </c>
      <c r="I545" s="126">
        <v>45274</v>
      </c>
      <c r="J545" s="81">
        <v>3395876.9452800001</v>
      </c>
      <c r="K545" s="153">
        <v>1</v>
      </c>
      <c r="L545" s="225" t="s">
        <v>290</v>
      </c>
      <c r="M545" s="115" t="s">
        <v>287</v>
      </c>
    </row>
    <row r="546" spans="1:13" ht="120" customHeight="1" x14ac:dyDescent="0.25">
      <c r="A546" s="6">
        <v>542</v>
      </c>
      <c r="B546" s="7" t="s">
        <v>106</v>
      </c>
      <c r="C546" s="8">
        <v>6</v>
      </c>
      <c r="D546" s="8">
        <v>1</v>
      </c>
      <c r="E546" s="14">
        <v>155.035</v>
      </c>
      <c r="F546" s="14">
        <v>174.28899999999999</v>
      </c>
      <c r="G546" s="149" t="s">
        <v>420</v>
      </c>
      <c r="H546" s="126">
        <v>44298</v>
      </c>
      <c r="I546" s="126">
        <v>44954</v>
      </c>
      <c r="J546" s="81">
        <v>3395876.9452800001</v>
      </c>
      <c r="K546" s="153">
        <v>1</v>
      </c>
      <c r="L546" s="225" t="s">
        <v>290</v>
      </c>
      <c r="M546" s="115" t="s">
        <v>287</v>
      </c>
    </row>
    <row r="547" spans="1:13" ht="120" customHeight="1" x14ac:dyDescent="0.25">
      <c r="A547" s="6">
        <v>543</v>
      </c>
      <c r="B547" s="7" t="s">
        <v>106</v>
      </c>
      <c r="C547" s="8">
        <v>6</v>
      </c>
      <c r="D547" s="8" t="s">
        <v>250</v>
      </c>
      <c r="E547" s="14">
        <v>177.41</v>
      </c>
      <c r="F547" s="14">
        <v>177.71600000000001</v>
      </c>
      <c r="G547" s="149" t="s">
        <v>421</v>
      </c>
      <c r="H547" s="126">
        <v>44298</v>
      </c>
      <c r="I547" s="126">
        <v>45171</v>
      </c>
      <c r="J547" s="81">
        <v>3395876.9452800001</v>
      </c>
      <c r="K547" s="55">
        <v>1</v>
      </c>
      <c r="L547" s="225" t="s">
        <v>290</v>
      </c>
      <c r="M547" s="115" t="s">
        <v>287</v>
      </c>
    </row>
    <row r="548" spans="1:13" ht="120" customHeight="1" x14ac:dyDescent="0.25">
      <c r="A548" s="5">
        <v>544</v>
      </c>
      <c r="B548" s="7" t="s">
        <v>106</v>
      </c>
      <c r="C548" s="8">
        <v>6</v>
      </c>
      <c r="D548" s="8">
        <v>1</v>
      </c>
      <c r="E548" s="14">
        <v>174.28899999999999</v>
      </c>
      <c r="F548" s="14">
        <v>178.00200000000001</v>
      </c>
      <c r="G548" s="149" t="s">
        <v>421</v>
      </c>
      <c r="H548" s="126">
        <v>44360</v>
      </c>
      <c r="I548" s="126">
        <v>45277</v>
      </c>
      <c r="J548" s="81">
        <v>3395876.9452800001</v>
      </c>
      <c r="K548" s="55">
        <v>1</v>
      </c>
      <c r="L548" s="225" t="s">
        <v>290</v>
      </c>
      <c r="M548" s="115" t="s">
        <v>287</v>
      </c>
    </row>
    <row r="549" spans="1:13" ht="120" customHeight="1" x14ac:dyDescent="0.25">
      <c r="A549" s="6">
        <v>545</v>
      </c>
      <c r="B549" s="7" t="s">
        <v>106</v>
      </c>
      <c r="C549" s="8">
        <v>6</v>
      </c>
      <c r="D549" s="8">
        <v>2.4</v>
      </c>
      <c r="E549" s="14">
        <v>174.28899999999999</v>
      </c>
      <c r="F549" s="14">
        <v>178.00200000000001</v>
      </c>
      <c r="G549" s="149" t="s">
        <v>421</v>
      </c>
      <c r="H549" s="126">
        <v>44298</v>
      </c>
      <c r="I549" s="126">
        <v>45169</v>
      </c>
      <c r="J549" s="81">
        <v>3395876.9452800001</v>
      </c>
      <c r="K549" s="55">
        <v>1</v>
      </c>
      <c r="L549" s="225" t="s">
        <v>290</v>
      </c>
      <c r="M549" s="115" t="s">
        <v>287</v>
      </c>
    </row>
    <row r="550" spans="1:13" ht="120" customHeight="1" x14ac:dyDescent="0.25">
      <c r="A550" s="6">
        <v>546</v>
      </c>
      <c r="B550" s="7" t="s">
        <v>106</v>
      </c>
      <c r="C550" s="8">
        <v>6</v>
      </c>
      <c r="D550" s="8">
        <v>6</v>
      </c>
      <c r="E550" s="14">
        <v>174.28899999999999</v>
      </c>
      <c r="F550" s="14">
        <v>178.00200000000001</v>
      </c>
      <c r="G550" s="149" t="s">
        <v>421</v>
      </c>
      <c r="H550" s="126">
        <v>44298</v>
      </c>
      <c r="I550" s="126">
        <v>45171</v>
      </c>
      <c r="J550" s="81">
        <v>3395876.9452800001</v>
      </c>
      <c r="K550" s="55">
        <v>1</v>
      </c>
      <c r="L550" s="225" t="s">
        <v>290</v>
      </c>
      <c r="M550" s="115" t="s">
        <v>287</v>
      </c>
    </row>
    <row r="551" spans="1:13" ht="120" customHeight="1" x14ac:dyDescent="0.25">
      <c r="A551" s="5">
        <v>547</v>
      </c>
      <c r="B551" s="7" t="s">
        <v>106</v>
      </c>
      <c r="C551" s="8">
        <v>6</v>
      </c>
      <c r="D551" s="8" t="s">
        <v>251</v>
      </c>
      <c r="E551" s="14">
        <v>174.28899999999999</v>
      </c>
      <c r="F551" s="14">
        <v>178.00200000000001</v>
      </c>
      <c r="G551" s="149" t="s">
        <v>421</v>
      </c>
      <c r="H551" s="126">
        <v>45172</v>
      </c>
      <c r="I551" s="126">
        <v>45610</v>
      </c>
      <c r="J551" s="81">
        <v>3395876.9452800001</v>
      </c>
      <c r="K551" s="55">
        <v>0.5</v>
      </c>
      <c r="L551" s="155" t="s">
        <v>422</v>
      </c>
      <c r="M551" s="115" t="s">
        <v>287</v>
      </c>
    </row>
    <row r="552" spans="1:13" ht="120" customHeight="1" x14ac:dyDescent="0.25">
      <c r="A552" s="6">
        <v>548</v>
      </c>
      <c r="B552" s="7" t="s">
        <v>106</v>
      </c>
      <c r="C552" s="8">
        <v>6</v>
      </c>
      <c r="D552" s="8" t="s">
        <v>252</v>
      </c>
      <c r="E552" s="14">
        <v>174.28899999999999</v>
      </c>
      <c r="F552" s="14">
        <v>178.00200000000001</v>
      </c>
      <c r="G552" s="149" t="s">
        <v>421</v>
      </c>
      <c r="H552" s="126">
        <v>45172</v>
      </c>
      <c r="I552" s="126">
        <v>45610</v>
      </c>
      <c r="J552" s="81">
        <v>3395876.9452800001</v>
      </c>
      <c r="K552" s="55">
        <v>0.5</v>
      </c>
      <c r="L552" s="155" t="s">
        <v>422</v>
      </c>
      <c r="M552" s="115" t="s">
        <v>287</v>
      </c>
    </row>
    <row r="553" spans="1:13" ht="120" customHeight="1" x14ac:dyDescent="0.25">
      <c r="A553" s="6">
        <v>549</v>
      </c>
      <c r="B553" s="7" t="s">
        <v>106</v>
      </c>
      <c r="C553" s="8">
        <v>6</v>
      </c>
      <c r="D553" s="8" t="s">
        <v>253</v>
      </c>
      <c r="E553" s="14">
        <v>174.28899999999999</v>
      </c>
      <c r="F553" s="14">
        <v>178.00200000000001</v>
      </c>
      <c r="G553" s="149" t="s">
        <v>421</v>
      </c>
      <c r="H553" s="126">
        <v>45172</v>
      </c>
      <c r="I553" s="126">
        <v>45610</v>
      </c>
      <c r="J553" s="81">
        <v>3395876.9452800001</v>
      </c>
      <c r="K553" s="55">
        <v>0.5</v>
      </c>
      <c r="L553" s="155" t="s">
        <v>422</v>
      </c>
      <c r="M553" s="115" t="s">
        <v>287</v>
      </c>
    </row>
    <row r="554" spans="1:13" ht="120" customHeight="1" x14ac:dyDescent="0.25">
      <c r="A554" s="5">
        <v>550</v>
      </c>
      <c r="B554" s="7" t="s">
        <v>106</v>
      </c>
      <c r="C554" s="8">
        <v>6</v>
      </c>
      <c r="D554" s="8" t="s">
        <v>254</v>
      </c>
      <c r="E554" s="14">
        <v>174.28899999999999</v>
      </c>
      <c r="F554" s="14">
        <v>178.00200000000001</v>
      </c>
      <c r="G554" s="149" t="s">
        <v>421</v>
      </c>
      <c r="H554" s="126">
        <v>44360</v>
      </c>
      <c r="I554" s="126">
        <v>45171</v>
      </c>
      <c r="J554" s="81">
        <v>3395876.9452800001</v>
      </c>
      <c r="K554" s="55">
        <v>1</v>
      </c>
      <c r="L554" s="225" t="s">
        <v>290</v>
      </c>
      <c r="M554" s="115" t="s">
        <v>287</v>
      </c>
    </row>
    <row r="555" spans="1:13" ht="120" customHeight="1" x14ac:dyDescent="0.25">
      <c r="A555" s="6">
        <v>551</v>
      </c>
      <c r="B555" s="7" t="s">
        <v>106</v>
      </c>
      <c r="C555" s="8">
        <v>6</v>
      </c>
      <c r="D555" s="8" t="s">
        <v>255</v>
      </c>
      <c r="E555" s="14">
        <v>174.28899999999999</v>
      </c>
      <c r="F555" s="14">
        <v>178.00200000000001</v>
      </c>
      <c r="G555" s="149" t="s">
        <v>421</v>
      </c>
      <c r="H555" s="126">
        <v>44360</v>
      </c>
      <c r="I555" s="126">
        <v>45171</v>
      </c>
      <c r="J555" s="81">
        <v>3395876.9452800001</v>
      </c>
      <c r="K555" s="55">
        <v>1</v>
      </c>
      <c r="L555" s="225" t="s">
        <v>290</v>
      </c>
      <c r="M555" s="115" t="s">
        <v>287</v>
      </c>
    </row>
    <row r="556" spans="1:13" ht="120" customHeight="1" x14ac:dyDescent="0.25">
      <c r="A556" s="6">
        <v>552</v>
      </c>
      <c r="B556" s="7" t="s">
        <v>106</v>
      </c>
      <c r="C556" s="8">
        <v>6</v>
      </c>
      <c r="D556" s="8" t="s">
        <v>256</v>
      </c>
      <c r="E556" s="14">
        <v>174.28899999999999</v>
      </c>
      <c r="F556" s="14">
        <v>178.00200000000001</v>
      </c>
      <c r="G556" s="149" t="s">
        <v>421</v>
      </c>
      <c r="H556" s="126">
        <v>44437</v>
      </c>
      <c r="I556" s="126">
        <v>45169</v>
      </c>
      <c r="J556" s="81">
        <v>3395876.9452800001</v>
      </c>
      <c r="K556" s="55">
        <v>1</v>
      </c>
      <c r="L556" s="225" t="s">
        <v>290</v>
      </c>
      <c r="M556" s="115" t="s">
        <v>287</v>
      </c>
    </row>
    <row r="557" spans="1:13" ht="120" customHeight="1" x14ac:dyDescent="0.25">
      <c r="A557" s="5">
        <v>553</v>
      </c>
      <c r="B557" s="7" t="s">
        <v>106</v>
      </c>
      <c r="C557" s="8">
        <v>6</v>
      </c>
      <c r="D557" s="8" t="s">
        <v>257</v>
      </c>
      <c r="E557" s="14">
        <v>174.28899999999999</v>
      </c>
      <c r="F557" s="14">
        <v>178.00200000000001</v>
      </c>
      <c r="G557" s="149" t="s">
        <v>421</v>
      </c>
      <c r="H557" s="151">
        <v>44886</v>
      </c>
      <c r="I557" s="151">
        <v>44917</v>
      </c>
      <c r="J557" s="81">
        <v>3395876.9452800001</v>
      </c>
      <c r="K557" s="55">
        <v>1</v>
      </c>
      <c r="L557" s="225" t="s">
        <v>290</v>
      </c>
      <c r="M557" s="115" t="s">
        <v>287</v>
      </c>
    </row>
    <row r="558" spans="1:13" ht="120" customHeight="1" x14ac:dyDescent="0.25">
      <c r="A558" s="6">
        <v>554</v>
      </c>
      <c r="B558" s="7" t="s">
        <v>106</v>
      </c>
      <c r="C558" s="8">
        <v>515</v>
      </c>
      <c r="D558" s="8">
        <v>1</v>
      </c>
      <c r="E558" s="14">
        <v>0</v>
      </c>
      <c r="F558" s="14">
        <v>1.9079999999999999</v>
      </c>
      <c r="G558" s="149" t="s">
        <v>423</v>
      </c>
      <c r="H558" s="126">
        <v>44200</v>
      </c>
      <c r="I558" s="126">
        <v>45172</v>
      </c>
      <c r="J558" s="81">
        <v>3395876.9452800001</v>
      </c>
      <c r="K558" s="55">
        <v>1</v>
      </c>
      <c r="L558" s="225" t="s">
        <v>290</v>
      </c>
      <c r="M558" s="115" t="s">
        <v>287</v>
      </c>
    </row>
    <row r="559" spans="1:13" ht="120" customHeight="1" x14ac:dyDescent="0.25">
      <c r="A559" s="6">
        <v>555</v>
      </c>
      <c r="B559" s="7" t="s">
        <v>106</v>
      </c>
      <c r="C559" s="8">
        <v>516</v>
      </c>
      <c r="D559" s="8">
        <v>1</v>
      </c>
      <c r="E559" s="14">
        <v>0</v>
      </c>
      <c r="F559" s="14">
        <v>1.917</v>
      </c>
      <c r="G559" s="149" t="s">
        <v>423</v>
      </c>
      <c r="H559" s="126">
        <v>44328</v>
      </c>
      <c r="I559" s="126">
        <v>45274</v>
      </c>
      <c r="J559" s="81">
        <v>3395876.9452800001</v>
      </c>
      <c r="K559" s="55">
        <v>1</v>
      </c>
      <c r="L559" s="225" t="s">
        <v>290</v>
      </c>
      <c r="M559" s="115" t="s">
        <v>287</v>
      </c>
    </row>
    <row r="560" spans="1:13" ht="120" customHeight="1" x14ac:dyDescent="0.25">
      <c r="A560" s="5">
        <v>556</v>
      </c>
      <c r="B560" s="7" t="s">
        <v>106</v>
      </c>
      <c r="C560" s="8">
        <v>519</v>
      </c>
      <c r="D560" s="8">
        <v>1</v>
      </c>
      <c r="E560" s="14">
        <v>0</v>
      </c>
      <c r="F560" s="14">
        <v>1.0980000000000001</v>
      </c>
      <c r="G560" s="149" t="s">
        <v>423</v>
      </c>
      <c r="H560" s="126">
        <v>44906</v>
      </c>
      <c r="I560" s="126">
        <v>45172</v>
      </c>
      <c r="J560" s="81">
        <v>3395876.9452800001</v>
      </c>
      <c r="K560" s="55">
        <v>1</v>
      </c>
      <c r="L560" s="225" t="s">
        <v>290</v>
      </c>
      <c r="M560" s="115" t="s">
        <v>287</v>
      </c>
    </row>
    <row r="561" spans="1:13" ht="120" customHeight="1" x14ac:dyDescent="0.25">
      <c r="A561" s="6">
        <v>557</v>
      </c>
      <c r="B561" s="32" t="s">
        <v>107</v>
      </c>
      <c r="C561" s="32">
        <v>25</v>
      </c>
      <c r="D561" s="32" t="s">
        <v>258</v>
      </c>
      <c r="E561" s="71">
        <v>188.6</v>
      </c>
      <c r="F561" s="71">
        <v>190.1</v>
      </c>
      <c r="G561" s="191" t="s">
        <v>458</v>
      </c>
      <c r="H561" s="190">
        <v>44887</v>
      </c>
      <c r="I561" s="190">
        <v>45028</v>
      </c>
      <c r="J561" s="192">
        <v>420114430</v>
      </c>
      <c r="K561" s="55">
        <v>1</v>
      </c>
      <c r="L561" s="225" t="s">
        <v>290</v>
      </c>
      <c r="M561" s="73" t="s">
        <v>285</v>
      </c>
    </row>
    <row r="562" spans="1:13" ht="120" customHeight="1" x14ac:dyDescent="0.25">
      <c r="A562" s="6">
        <v>558</v>
      </c>
      <c r="B562" s="32" t="s">
        <v>107</v>
      </c>
      <c r="C562" s="32">
        <v>25</v>
      </c>
      <c r="D562" s="32">
        <v>2</v>
      </c>
      <c r="E562" s="71">
        <v>206.9</v>
      </c>
      <c r="F562" s="71">
        <v>214.1</v>
      </c>
      <c r="G562" s="191" t="s">
        <v>459</v>
      </c>
      <c r="H562" s="190">
        <v>44910</v>
      </c>
      <c r="I562" s="190">
        <v>45071</v>
      </c>
      <c r="J562" s="192">
        <v>420114430</v>
      </c>
      <c r="K562" s="55">
        <v>1</v>
      </c>
      <c r="L562" s="225" t="s">
        <v>290</v>
      </c>
      <c r="M562" s="73" t="s">
        <v>285</v>
      </c>
    </row>
    <row r="563" spans="1:13" ht="120" customHeight="1" x14ac:dyDescent="0.25">
      <c r="A563" s="5">
        <v>559</v>
      </c>
      <c r="B563" s="32" t="s">
        <v>107</v>
      </c>
      <c r="C563" s="32">
        <v>25</v>
      </c>
      <c r="D563" s="32">
        <v>1</v>
      </c>
      <c r="E563" s="71">
        <v>190.1</v>
      </c>
      <c r="F563" s="71">
        <v>193</v>
      </c>
      <c r="G563" s="191" t="s">
        <v>460</v>
      </c>
      <c r="H563" s="190">
        <v>44910</v>
      </c>
      <c r="I563" s="190">
        <v>45077</v>
      </c>
      <c r="J563" s="192">
        <v>420114430</v>
      </c>
      <c r="K563" s="55">
        <v>1</v>
      </c>
      <c r="L563" s="225" t="s">
        <v>290</v>
      </c>
      <c r="M563" s="73" t="s">
        <v>285</v>
      </c>
    </row>
    <row r="564" spans="1:13" ht="120" customHeight="1" x14ac:dyDescent="0.25">
      <c r="A564" s="6">
        <v>560</v>
      </c>
      <c r="B564" s="32" t="s">
        <v>107</v>
      </c>
      <c r="C564" s="32">
        <v>25</v>
      </c>
      <c r="D564" s="32" t="s">
        <v>10</v>
      </c>
      <c r="E564" s="71">
        <v>193</v>
      </c>
      <c r="F564" s="71">
        <v>194.3</v>
      </c>
      <c r="G564" s="191" t="s">
        <v>461</v>
      </c>
      <c r="H564" s="190">
        <v>45164</v>
      </c>
      <c r="I564" s="190">
        <v>45252</v>
      </c>
      <c r="J564" s="192">
        <v>420114430</v>
      </c>
      <c r="K564" s="55">
        <v>1</v>
      </c>
      <c r="L564" s="225" t="s">
        <v>290</v>
      </c>
      <c r="M564" s="73" t="s">
        <v>285</v>
      </c>
    </row>
    <row r="565" spans="1:13" ht="120" customHeight="1" x14ac:dyDescent="0.25">
      <c r="A565" s="6">
        <v>561</v>
      </c>
      <c r="B565" s="32" t="s">
        <v>107</v>
      </c>
      <c r="C565" s="32">
        <v>25</v>
      </c>
      <c r="D565" s="32">
        <v>2</v>
      </c>
      <c r="E565" s="71">
        <v>194.3</v>
      </c>
      <c r="F565" s="71">
        <v>205.5</v>
      </c>
      <c r="G565" s="191" t="s">
        <v>462</v>
      </c>
      <c r="H565" s="190">
        <v>44911</v>
      </c>
      <c r="I565" s="190">
        <v>45161</v>
      </c>
      <c r="J565" s="192">
        <v>420114430</v>
      </c>
      <c r="K565" s="55">
        <v>1</v>
      </c>
      <c r="L565" s="225" t="s">
        <v>290</v>
      </c>
      <c r="M565" s="73" t="s">
        <v>285</v>
      </c>
    </row>
    <row r="566" spans="1:13" ht="120" customHeight="1" x14ac:dyDescent="0.25">
      <c r="A566" s="5">
        <v>562</v>
      </c>
      <c r="B566" s="32" t="s">
        <v>107</v>
      </c>
      <c r="C566" s="32">
        <v>25</v>
      </c>
      <c r="D566" s="32" t="s">
        <v>259</v>
      </c>
      <c r="E566" s="71">
        <v>205.5</v>
      </c>
      <c r="F566" s="71">
        <v>206.9</v>
      </c>
      <c r="G566" s="191" t="s">
        <v>463</v>
      </c>
      <c r="H566" s="190">
        <v>44911</v>
      </c>
      <c r="I566" s="190">
        <v>45161</v>
      </c>
      <c r="J566" s="192">
        <v>420114430</v>
      </c>
      <c r="K566" s="55">
        <v>1</v>
      </c>
      <c r="L566" s="225" t="s">
        <v>290</v>
      </c>
      <c r="M566" s="73" t="s">
        <v>285</v>
      </c>
    </row>
    <row r="567" spans="1:13" ht="120" customHeight="1" x14ac:dyDescent="0.25">
      <c r="A567" s="6">
        <v>563</v>
      </c>
      <c r="B567" s="32" t="s">
        <v>107</v>
      </c>
      <c r="C567" s="32">
        <v>25</v>
      </c>
      <c r="D567" s="32" t="s">
        <v>260</v>
      </c>
      <c r="E567" s="71">
        <v>205.5</v>
      </c>
      <c r="F567" s="71">
        <v>206.9</v>
      </c>
      <c r="G567" s="191" t="s">
        <v>463</v>
      </c>
      <c r="H567" s="190">
        <v>44911</v>
      </c>
      <c r="I567" s="190">
        <v>45161</v>
      </c>
      <c r="J567" s="192">
        <v>420114430</v>
      </c>
      <c r="K567" s="55">
        <v>1</v>
      </c>
      <c r="L567" s="225" t="s">
        <v>290</v>
      </c>
      <c r="M567" s="73" t="s">
        <v>285</v>
      </c>
    </row>
    <row r="568" spans="1:13" ht="120" customHeight="1" x14ac:dyDescent="0.25">
      <c r="A568" s="6">
        <v>564</v>
      </c>
      <c r="B568" s="32" t="s">
        <v>107</v>
      </c>
      <c r="C568" s="32">
        <v>25</v>
      </c>
      <c r="D568" s="32" t="s">
        <v>18</v>
      </c>
      <c r="E568" s="71">
        <v>214.1</v>
      </c>
      <c r="F568" s="71">
        <v>215.3</v>
      </c>
      <c r="G568" s="191" t="s">
        <v>464</v>
      </c>
      <c r="H568" s="190">
        <v>44910</v>
      </c>
      <c r="I568" s="190">
        <v>45071</v>
      </c>
      <c r="J568" s="192">
        <v>420114430</v>
      </c>
      <c r="K568" s="55">
        <v>1</v>
      </c>
      <c r="L568" s="225" t="s">
        <v>290</v>
      </c>
      <c r="M568" s="73" t="s">
        <v>285</v>
      </c>
    </row>
    <row r="569" spans="1:13" ht="120" customHeight="1" x14ac:dyDescent="0.25">
      <c r="A569" s="5">
        <v>565</v>
      </c>
      <c r="B569" s="32" t="s">
        <v>107</v>
      </c>
      <c r="C569" s="32">
        <v>25</v>
      </c>
      <c r="D569" s="32">
        <v>1</v>
      </c>
      <c r="E569" s="71">
        <v>194.3</v>
      </c>
      <c r="F569" s="71">
        <v>205.5</v>
      </c>
      <c r="G569" s="191" t="s">
        <v>465</v>
      </c>
      <c r="H569" s="190">
        <v>45164</v>
      </c>
      <c r="I569" s="190">
        <v>45252</v>
      </c>
      <c r="J569" s="192">
        <v>420114430</v>
      </c>
      <c r="K569" s="55">
        <v>1</v>
      </c>
      <c r="L569" s="225" t="s">
        <v>290</v>
      </c>
      <c r="M569" s="73" t="s">
        <v>285</v>
      </c>
    </row>
    <row r="570" spans="1:13" ht="120" customHeight="1" x14ac:dyDescent="0.25">
      <c r="A570" s="6">
        <v>566</v>
      </c>
      <c r="B570" s="32" t="s">
        <v>107</v>
      </c>
      <c r="C570" s="32">
        <v>25</v>
      </c>
      <c r="D570" s="32">
        <v>2</v>
      </c>
      <c r="E570" s="71">
        <v>215.3</v>
      </c>
      <c r="F570" s="71">
        <v>229.6</v>
      </c>
      <c r="G570" s="191" t="s">
        <v>466</v>
      </c>
      <c r="H570" s="190">
        <v>44910</v>
      </c>
      <c r="I570" s="190">
        <v>45071</v>
      </c>
      <c r="J570" s="192">
        <v>420114430</v>
      </c>
      <c r="K570" s="55">
        <v>1</v>
      </c>
      <c r="L570" s="225" t="s">
        <v>290</v>
      </c>
      <c r="M570" s="73" t="s">
        <v>285</v>
      </c>
    </row>
    <row r="571" spans="1:13" ht="120" customHeight="1" x14ac:dyDescent="0.25">
      <c r="A571" s="6">
        <v>567</v>
      </c>
      <c r="B571" s="32" t="s">
        <v>107</v>
      </c>
      <c r="C571" s="32">
        <v>25</v>
      </c>
      <c r="D571" s="32">
        <v>2</v>
      </c>
      <c r="E571" s="71">
        <v>190.1</v>
      </c>
      <c r="F571" s="71">
        <v>193</v>
      </c>
      <c r="G571" s="191" t="s">
        <v>467</v>
      </c>
      <c r="H571" s="190">
        <v>44911</v>
      </c>
      <c r="I571" s="190">
        <v>45161</v>
      </c>
      <c r="J571" s="192">
        <v>420114430</v>
      </c>
      <c r="K571" s="55">
        <v>1</v>
      </c>
      <c r="L571" s="225" t="s">
        <v>290</v>
      </c>
      <c r="M571" s="73" t="s">
        <v>285</v>
      </c>
    </row>
    <row r="572" spans="1:13" ht="120" customHeight="1" x14ac:dyDescent="0.25">
      <c r="A572" s="5">
        <v>568</v>
      </c>
      <c r="B572" s="32" t="s">
        <v>107</v>
      </c>
      <c r="C572" s="32">
        <v>25</v>
      </c>
      <c r="D572" s="32">
        <v>4</v>
      </c>
      <c r="E572" s="72">
        <v>193</v>
      </c>
      <c r="F572" s="72">
        <v>194.3</v>
      </c>
      <c r="G572" s="191" t="s">
        <v>468</v>
      </c>
      <c r="H572" s="190">
        <v>44911</v>
      </c>
      <c r="I572" s="190">
        <v>45161</v>
      </c>
      <c r="J572" s="192">
        <v>420114430</v>
      </c>
      <c r="K572" s="55">
        <v>1</v>
      </c>
      <c r="L572" s="225" t="s">
        <v>290</v>
      </c>
      <c r="M572" s="73" t="s">
        <v>285</v>
      </c>
    </row>
    <row r="573" spans="1:13" ht="120" customHeight="1" x14ac:dyDescent="0.25">
      <c r="A573" s="6">
        <v>569</v>
      </c>
      <c r="B573" s="32" t="s">
        <v>107</v>
      </c>
      <c r="C573" s="32">
        <v>25</v>
      </c>
      <c r="D573" s="32">
        <v>1.3</v>
      </c>
      <c r="E573" s="73">
        <v>229.6</v>
      </c>
      <c r="F573" s="73">
        <v>230.6</v>
      </c>
      <c r="G573" s="191" t="s">
        <v>549</v>
      </c>
      <c r="H573" s="296">
        <v>45109</v>
      </c>
      <c r="I573" s="296">
        <v>45555</v>
      </c>
      <c r="J573" s="192">
        <v>10480000</v>
      </c>
      <c r="K573" s="55">
        <v>0.15</v>
      </c>
      <c r="L573" s="194" t="s">
        <v>550</v>
      </c>
      <c r="M573" s="73" t="s">
        <v>285</v>
      </c>
    </row>
    <row r="574" spans="1:13" ht="120" customHeight="1" x14ac:dyDescent="0.25">
      <c r="A574" s="6">
        <v>570</v>
      </c>
      <c r="B574" s="32" t="s">
        <v>107</v>
      </c>
      <c r="C574" s="32">
        <v>25</v>
      </c>
      <c r="D574" s="32">
        <v>1.2</v>
      </c>
      <c r="E574" s="72">
        <v>229.6</v>
      </c>
      <c r="F574" s="73">
        <v>230.6</v>
      </c>
      <c r="G574" s="191" t="s">
        <v>306</v>
      </c>
      <c r="H574" s="191" t="s">
        <v>306</v>
      </c>
      <c r="I574" s="191" t="s">
        <v>306</v>
      </c>
      <c r="J574" s="192">
        <v>10480000</v>
      </c>
      <c r="K574" s="55">
        <v>0</v>
      </c>
      <c r="L574" s="194" t="s">
        <v>550</v>
      </c>
      <c r="M574" s="73" t="s">
        <v>285</v>
      </c>
    </row>
    <row r="575" spans="1:13" ht="120" customHeight="1" x14ac:dyDescent="0.25">
      <c r="A575" s="5">
        <v>571</v>
      </c>
      <c r="B575" s="32" t="s">
        <v>107</v>
      </c>
      <c r="C575" s="32">
        <v>25</v>
      </c>
      <c r="D575" s="32">
        <v>1</v>
      </c>
      <c r="E575" s="72">
        <v>229.6</v>
      </c>
      <c r="F575" s="73">
        <v>230.6</v>
      </c>
      <c r="G575" s="191" t="s">
        <v>306</v>
      </c>
      <c r="H575" s="191" t="s">
        <v>306</v>
      </c>
      <c r="I575" s="191" t="s">
        <v>306</v>
      </c>
      <c r="J575" s="193">
        <v>0</v>
      </c>
      <c r="K575" s="55">
        <v>0</v>
      </c>
      <c r="L575" s="194" t="s">
        <v>550</v>
      </c>
      <c r="M575" s="73" t="s">
        <v>285</v>
      </c>
    </row>
    <row r="576" spans="1:13" ht="409.5" x14ac:dyDescent="0.25">
      <c r="A576" s="6">
        <v>572</v>
      </c>
      <c r="B576" s="32" t="s">
        <v>108</v>
      </c>
      <c r="C576" s="21">
        <v>120</v>
      </c>
      <c r="D576" s="21">
        <v>1</v>
      </c>
      <c r="E576" s="74">
        <v>0.03</v>
      </c>
      <c r="F576" s="74">
        <v>0.56299999999999994</v>
      </c>
      <c r="G576" s="75" t="s">
        <v>321</v>
      </c>
      <c r="H576" s="76">
        <v>44481</v>
      </c>
      <c r="I576" s="76">
        <v>45184</v>
      </c>
      <c r="J576" s="77">
        <v>18373983.719999999</v>
      </c>
      <c r="K576" s="78">
        <v>1</v>
      </c>
      <c r="L576" s="75" t="s">
        <v>290</v>
      </c>
      <c r="M576" s="32" t="s">
        <v>285</v>
      </c>
    </row>
    <row r="577" spans="1:13" ht="135" x14ac:dyDescent="0.25">
      <c r="A577" s="6">
        <v>573</v>
      </c>
      <c r="B577" s="32" t="s">
        <v>109</v>
      </c>
      <c r="C577" s="21">
        <v>106</v>
      </c>
      <c r="D577" s="21">
        <v>1</v>
      </c>
      <c r="E577" s="74">
        <v>31.1</v>
      </c>
      <c r="F577" s="74">
        <v>31.15</v>
      </c>
      <c r="G577" s="79" t="s">
        <v>322</v>
      </c>
      <c r="H577" s="76">
        <v>44838</v>
      </c>
      <c r="I577" s="76">
        <v>45503</v>
      </c>
      <c r="J577" s="77">
        <v>9544715.4499999993</v>
      </c>
      <c r="K577" s="78">
        <v>0.35</v>
      </c>
      <c r="L577" s="82" t="s">
        <v>323</v>
      </c>
      <c r="M577" s="21" t="s">
        <v>285</v>
      </c>
    </row>
    <row r="578" spans="1:13" ht="225" x14ac:dyDescent="0.25">
      <c r="A578" s="5">
        <v>574</v>
      </c>
      <c r="B578" s="32" t="s">
        <v>110</v>
      </c>
      <c r="C578" s="21">
        <v>79</v>
      </c>
      <c r="D578" s="21">
        <v>1</v>
      </c>
      <c r="E578" s="74">
        <v>0.21099999999999999</v>
      </c>
      <c r="F578" s="74">
        <v>4.63</v>
      </c>
      <c r="G578" s="79" t="s">
        <v>324</v>
      </c>
      <c r="H578" s="80">
        <v>44547</v>
      </c>
      <c r="I578" s="80">
        <v>45233</v>
      </c>
      <c r="J578" s="81">
        <v>17422811</v>
      </c>
      <c r="K578" s="78">
        <v>1</v>
      </c>
      <c r="L578" s="82" t="s">
        <v>290</v>
      </c>
      <c r="M578" s="21" t="s">
        <v>285</v>
      </c>
    </row>
    <row r="579" spans="1:13" ht="60" x14ac:dyDescent="0.25">
      <c r="A579" s="6">
        <v>575</v>
      </c>
      <c r="B579" s="32" t="s">
        <v>111</v>
      </c>
      <c r="C579" s="32">
        <v>62</v>
      </c>
      <c r="D579" s="32">
        <v>1</v>
      </c>
      <c r="E579" s="71">
        <v>35.898000000000003</v>
      </c>
      <c r="F579" s="71">
        <v>44</v>
      </c>
      <c r="G579" s="107" t="s">
        <v>357</v>
      </c>
      <c r="H579" s="309">
        <v>44881</v>
      </c>
      <c r="I579" s="309">
        <v>45275</v>
      </c>
      <c r="J579" s="300">
        <v>64228384.460000001</v>
      </c>
      <c r="K579" s="312">
        <v>1</v>
      </c>
      <c r="L579" s="306" t="s">
        <v>290</v>
      </c>
      <c r="M579" s="21" t="s">
        <v>285</v>
      </c>
    </row>
    <row r="580" spans="1:13" ht="60" x14ac:dyDescent="0.25">
      <c r="A580" s="6">
        <v>576</v>
      </c>
      <c r="B580" s="32" t="s">
        <v>111</v>
      </c>
      <c r="C580" s="32">
        <v>62</v>
      </c>
      <c r="D580" s="32">
        <v>2</v>
      </c>
      <c r="E580" s="71">
        <v>43.686999999999998</v>
      </c>
      <c r="F580" s="71">
        <v>43.686999999999998</v>
      </c>
      <c r="G580" s="107" t="s">
        <v>358</v>
      </c>
      <c r="H580" s="307"/>
      <c r="I580" s="307"/>
      <c r="J580" s="307"/>
      <c r="K580" s="313"/>
      <c r="L580" s="307"/>
      <c r="M580" s="21" t="s">
        <v>285</v>
      </c>
    </row>
    <row r="581" spans="1:13" ht="60" x14ac:dyDescent="0.25">
      <c r="A581" s="5">
        <v>577</v>
      </c>
      <c r="B581" s="32" t="s">
        <v>111</v>
      </c>
      <c r="C581" s="32">
        <v>62</v>
      </c>
      <c r="D581" s="32">
        <v>1</v>
      </c>
      <c r="E581" s="71">
        <v>36.616999999999997</v>
      </c>
      <c r="F581" s="71">
        <v>44.107999999999997</v>
      </c>
      <c r="G581" s="47" t="s">
        <v>359</v>
      </c>
      <c r="H581" s="307"/>
      <c r="I581" s="307"/>
      <c r="J581" s="307"/>
      <c r="K581" s="313"/>
      <c r="L581" s="307"/>
      <c r="M581" s="21" t="s">
        <v>285</v>
      </c>
    </row>
    <row r="582" spans="1:13" ht="60" x14ac:dyDescent="0.25">
      <c r="A582" s="6">
        <v>578</v>
      </c>
      <c r="B582" s="32" t="s">
        <v>111</v>
      </c>
      <c r="C582" s="32">
        <v>62</v>
      </c>
      <c r="D582" s="32">
        <v>2</v>
      </c>
      <c r="E582" s="71">
        <v>35.929000000000002</v>
      </c>
      <c r="F582" s="71">
        <v>44.107999999999997</v>
      </c>
      <c r="G582" s="47" t="s">
        <v>359</v>
      </c>
      <c r="H582" s="307"/>
      <c r="I582" s="307"/>
      <c r="J582" s="307"/>
      <c r="K582" s="313"/>
      <c r="L582" s="307"/>
      <c r="M582" s="21" t="s">
        <v>285</v>
      </c>
    </row>
    <row r="583" spans="1:13" ht="60" x14ac:dyDescent="0.25">
      <c r="A583" s="6">
        <v>579</v>
      </c>
      <c r="B583" s="32" t="s">
        <v>111</v>
      </c>
      <c r="C583" s="32">
        <v>62</v>
      </c>
      <c r="D583" s="32">
        <v>2</v>
      </c>
      <c r="E583" s="71">
        <v>46.567</v>
      </c>
      <c r="F583" s="71">
        <v>52.863999999999997</v>
      </c>
      <c r="G583" s="47" t="s">
        <v>359</v>
      </c>
      <c r="H583" s="308"/>
      <c r="I583" s="308"/>
      <c r="J583" s="308"/>
      <c r="K583" s="314"/>
      <c r="L583" s="308"/>
      <c r="M583" s="21" t="s">
        <v>285</v>
      </c>
    </row>
    <row r="584" spans="1:13" ht="120" x14ac:dyDescent="0.25">
      <c r="A584" s="5">
        <v>580</v>
      </c>
      <c r="B584" s="33" t="s">
        <v>112</v>
      </c>
      <c r="C584" s="30">
        <v>104</v>
      </c>
      <c r="D584" s="26" t="s">
        <v>7</v>
      </c>
      <c r="E584" s="83">
        <v>0.57599999999999996</v>
      </c>
      <c r="F584" s="83">
        <v>5.1420000000000003</v>
      </c>
      <c r="G584" s="47" t="s">
        <v>325</v>
      </c>
      <c r="H584" s="309">
        <v>45057</v>
      </c>
      <c r="I584" s="309">
        <v>45789</v>
      </c>
      <c r="J584" s="300">
        <v>90965.026629999993</v>
      </c>
      <c r="K584" s="312">
        <f>90965/360122.5</f>
        <v>0.25259460322529137</v>
      </c>
      <c r="L584" s="306" t="s">
        <v>326</v>
      </c>
      <c r="M584" s="21" t="s">
        <v>285</v>
      </c>
    </row>
    <row r="585" spans="1:13" ht="120" x14ac:dyDescent="0.25">
      <c r="A585" s="6">
        <v>581</v>
      </c>
      <c r="B585" s="33" t="s">
        <v>112</v>
      </c>
      <c r="C585" s="30">
        <v>104</v>
      </c>
      <c r="D585" s="26" t="s">
        <v>24</v>
      </c>
      <c r="E585" s="83">
        <v>5.1420000000000003</v>
      </c>
      <c r="F585" s="83">
        <v>5.8410000000000002</v>
      </c>
      <c r="G585" s="47" t="s">
        <v>325</v>
      </c>
      <c r="H585" s="310"/>
      <c r="I585" s="310"/>
      <c r="J585" s="301"/>
      <c r="K585" s="313"/>
      <c r="L585" s="307"/>
      <c r="M585" s="21" t="s">
        <v>285</v>
      </c>
    </row>
    <row r="586" spans="1:13" ht="120" x14ac:dyDescent="0.25">
      <c r="A586" s="6">
        <v>582</v>
      </c>
      <c r="B586" s="33" t="s">
        <v>112</v>
      </c>
      <c r="C586" s="30">
        <v>104</v>
      </c>
      <c r="D586" s="26" t="s">
        <v>7</v>
      </c>
      <c r="E586" s="83">
        <v>5.8410000000000002</v>
      </c>
      <c r="F586" s="83">
        <v>14.393000000000001</v>
      </c>
      <c r="G586" s="47" t="s">
        <v>325</v>
      </c>
      <c r="H586" s="311"/>
      <c r="I586" s="311"/>
      <c r="J586" s="302"/>
      <c r="K586" s="314"/>
      <c r="L586" s="308"/>
      <c r="M586" s="21" t="s">
        <v>285</v>
      </c>
    </row>
    <row r="587" spans="1:13" ht="120" x14ac:dyDescent="0.25">
      <c r="A587" s="5">
        <v>583</v>
      </c>
      <c r="B587" s="33" t="s">
        <v>112</v>
      </c>
      <c r="C587" s="30">
        <v>104</v>
      </c>
      <c r="D587" s="26" t="s">
        <v>7</v>
      </c>
      <c r="E587" s="83">
        <v>5.8410000000000002</v>
      </c>
      <c r="F587" s="83">
        <v>14.393000000000001</v>
      </c>
      <c r="G587" s="306" t="s">
        <v>327</v>
      </c>
      <c r="H587" s="309">
        <v>45212</v>
      </c>
      <c r="I587" s="309">
        <v>45943</v>
      </c>
      <c r="J587" s="300">
        <v>7507490</v>
      </c>
      <c r="K587" s="315">
        <v>0.05</v>
      </c>
      <c r="L587" s="306" t="s">
        <v>326</v>
      </c>
      <c r="M587" s="21" t="s">
        <v>285</v>
      </c>
    </row>
    <row r="588" spans="1:13" ht="120" x14ac:dyDescent="0.25">
      <c r="A588" s="6">
        <v>584</v>
      </c>
      <c r="B588" s="33" t="s">
        <v>112</v>
      </c>
      <c r="C588" s="30">
        <v>104</v>
      </c>
      <c r="D588" s="26" t="s">
        <v>24</v>
      </c>
      <c r="E588" s="83">
        <v>14.393000000000001</v>
      </c>
      <c r="F588" s="83">
        <v>15.090999999999999</v>
      </c>
      <c r="G588" s="308"/>
      <c r="H588" s="311"/>
      <c r="I588" s="311"/>
      <c r="J588" s="302"/>
      <c r="K588" s="316"/>
      <c r="L588" s="308"/>
      <c r="M588" s="21" t="s">
        <v>286</v>
      </c>
    </row>
    <row r="589" spans="1:13" ht="120" x14ac:dyDescent="0.25">
      <c r="A589" s="6">
        <v>585</v>
      </c>
      <c r="B589" s="33" t="s">
        <v>112</v>
      </c>
      <c r="C589" s="30">
        <v>104</v>
      </c>
      <c r="D589" s="26" t="s">
        <v>7</v>
      </c>
      <c r="E589" s="83">
        <v>15.090999999999999</v>
      </c>
      <c r="F589" s="83">
        <v>36.35</v>
      </c>
      <c r="G589" s="84" t="s">
        <v>306</v>
      </c>
      <c r="H589" s="84" t="s">
        <v>306</v>
      </c>
      <c r="I589" s="84" t="s">
        <v>306</v>
      </c>
      <c r="J589" s="84" t="s">
        <v>306</v>
      </c>
      <c r="K589" s="84" t="s">
        <v>306</v>
      </c>
      <c r="L589" s="85" t="s">
        <v>328</v>
      </c>
      <c r="M589" s="21" t="s">
        <v>286</v>
      </c>
    </row>
    <row r="590" spans="1:13" ht="120" x14ac:dyDescent="0.25">
      <c r="A590" s="5">
        <v>586</v>
      </c>
      <c r="B590" s="33" t="s">
        <v>112</v>
      </c>
      <c r="C590" s="30">
        <v>104</v>
      </c>
      <c r="D590" s="26" t="s">
        <v>7</v>
      </c>
      <c r="E590" s="83">
        <v>47.569000000000003</v>
      </c>
      <c r="F590" s="83">
        <v>66.968999999999994</v>
      </c>
      <c r="G590" s="69" t="s">
        <v>329</v>
      </c>
      <c r="H590" s="86">
        <v>45057</v>
      </c>
      <c r="I590" s="86">
        <v>45972</v>
      </c>
      <c r="J590" s="87">
        <v>773170731.71000004</v>
      </c>
      <c r="K590" s="88">
        <v>0.09</v>
      </c>
      <c r="L590" s="85" t="s">
        <v>330</v>
      </c>
      <c r="M590" s="21" t="s">
        <v>285</v>
      </c>
    </row>
    <row r="591" spans="1:13" ht="120" x14ac:dyDescent="0.25">
      <c r="A591" s="6">
        <v>587</v>
      </c>
      <c r="B591" s="33" t="s">
        <v>112</v>
      </c>
      <c r="C591" s="30">
        <v>104</v>
      </c>
      <c r="D591" s="26" t="s">
        <v>261</v>
      </c>
      <c r="E591" s="83">
        <v>66.968999999999994</v>
      </c>
      <c r="F591" s="83">
        <v>67.81</v>
      </c>
      <c r="G591" s="47" t="s">
        <v>331</v>
      </c>
      <c r="H591" s="89">
        <v>45057</v>
      </c>
      <c r="I591" s="89">
        <v>45972</v>
      </c>
      <c r="J591" s="90">
        <v>773170731.71000004</v>
      </c>
      <c r="K591" s="91">
        <v>0.09</v>
      </c>
      <c r="L591" s="92" t="s">
        <v>332</v>
      </c>
      <c r="M591" s="21" t="s">
        <v>285</v>
      </c>
    </row>
    <row r="592" spans="1:13" ht="120" x14ac:dyDescent="0.25">
      <c r="A592" s="6">
        <v>588</v>
      </c>
      <c r="B592" s="33" t="s">
        <v>112</v>
      </c>
      <c r="C592" s="30">
        <v>104</v>
      </c>
      <c r="D592" s="26" t="s">
        <v>7</v>
      </c>
      <c r="E592" s="83">
        <v>67.81</v>
      </c>
      <c r="F592" s="83">
        <v>76.652000000000001</v>
      </c>
      <c r="G592" s="47" t="s">
        <v>331</v>
      </c>
      <c r="H592" s="89">
        <v>45057</v>
      </c>
      <c r="I592" s="89">
        <v>45972</v>
      </c>
      <c r="J592" s="90">
        <v>773170731.71000004</v>
      </c>
      <c r="K592" s="91">
        <v>0.09</v>
      </c>
      <c r="L592" s="92" t="s">
        <v>332</v>
      </c>
      <c r="M592" s="21" t="s">
        <v>286</v>
      </c>
    </row>
    <row r="593" spans="1:13" ht="165" x14ac:dyDescent="0.25">
      <c r="A593" s="5">
        <v>589</v>
      </c>
      <c r="B593" s="236" t="s">
        <v>23</v>
      </c>
      <c r="C593" s="102">
        <v>99</v>
      </c>
      <c r="D593" s="236" t="s">
        <v>262</v>
      </c>
      <c r="E593" s="102">
        <v>27.318000000000001</v>
      </c>
      <c r="F593" s="102">
        <v>29.9</v>
      </c>
      <c r="G593" s="82" t="s">
        <v>333</v>
      </c>
      <c r="H593" s="76">
        <v>44805</v>
      </c>
      <c r="I593" s="76">
        <v>44916</v>
      </c>
      <c r="J593" s="77">
        <v>490481880</v>
      </c>
      <c r="K593" s="109">
        <v>1</v>
      </c>
      <c r="L593" s="93" t="s">
        <v>290</v>
      </c>
      <c r="M593" s="21" t="s">
        <v>286</v>
      </c>
    </row>
    <row r="594" spans="1:13" ht="165" x14ac:dyDescent="0.25">
      <c r="A594" s="6">
        <v>590</v>
      </c>
      <c r="B594" s="236" t="s">
        <v>23</v>
      </c>
      <c r="C594" s="102">
        <v>99</v>
      </c>
      <c r="D594" s="236" t="s">
        <v>263</v>
      </c>
      <c r="E594" s="102">
        <v>42.47</v>
      </c>
      <c r="F594" s="102">
        <v>43.451000000000001</v>
      </c>
      <c r="G594" s="94" t="s">
        <v>334</v>
      </c>
      <c r="H594" s="76">
        <v>44736</v>
      </c>
      <c r="I594" s="76">
        <v>45281</v>
      </c>
      <c r="J594" s="77">
        <v>490481880</v>
      </c>
      <c r="K594" s="109">
        <v>0.5</v>
      </c>
      <c r="L594" s="95" t="s">
        <v>335</v>
      </c>
      <c r="M594" s="21" t="s">
        <v>285</v>
      </c>
    </row>
    <row r="595" spans="1:13" ht="409.5" x14ac:dyDescent="0.25">
      <c r="A595" s="6">
        <v>591</v>
      </c>
      <c r="B595" s="236" t="s">
        <v>23</v>
      </c>
      <c r="C595" s="102">
        <v>99</v>
      </c>
      <c r="D595" s="236" t="s">
        <v>264</v>
      </c>
      <c r="E595" s="102">
        <v>0.7</v>
      </c>
      <c r="F595" s="102">
        <v>42.47</v>
      </c>
      <c r="G595" s="94" t="s">
        <v>334</v>
      </c>
      <c r="H595" s="76">
        <v>44621</v>
      </c>
      <c r="I595" s="76">
        <v>44733</v>
      </c>
      <c r="J595" s="77">
        <v>490481880</v>
      </c>
      <c r="K595" s="109">
        <v>1</v>
      </c>
      <c r="L595" s="96" t="s">
        <v>290</v>
      </c>
      <c r="M595" s="21" t="s">
        <v>285</v>
      </c>
    </row>
    <row r="596" spans="1:13" ht="165" x14ac:dyDescent="0.25">
      <c r="A596" s="5">
        <v>592</v>
      </c>
      <c r="B596" s="32" t="s">
        <v>23</v>
      </c>
      <c r="C596" s="21">
        <v>98</v>
      </c>
      <c r="D596" s="32" t="s">
        <v>265</v>
      </c>
      <c r="E596" s="74">
        <v>27.385999999999999</v>
      </c>
      <c r="F596" s="74">
        <v>35.313000000000002</v>
      </c>
      <c r="G596" s="94" t="s">
        <v>336</v>
      </c>
      <c r="H596" s="97">
        <v>44805</v>
      </c>
      <c r="I596" s="97">
        <v>44916</v>
      </c>
      <c r="J596" s="77">
        <v>491608179.89999998</v>
      </c>
      <c r="K596" s="109">
        <v>1</v>
      </c>
      <c r="L596" s="96" t="s">
        <v>290</v>
      </c>
      <c r="M596" s="21" t="s">
        <v>286</v>
      </c>
    </row>
    <row r="597" spans="1:13" ht="165" x14ac:dyDescent="0.25">
      <c r="A597" s="6">
        <v>593</v>
      </c>
      <c r="B597" s="236" t="s">
        <v>23</v>
      </c>
      <c r="C597" s="102">
        <v>99</v>
      </c>
      <c r="D597" s="236" t="s">
        <v>266</v>
      </c>
      <c r="E597" s="102">
        <v>25.510999999999999</v>
      </c>
      <c r="F597" s="102">
        <v>27.318000000000001</v>
      </c>
      <c r="G597" s="94" t="s">
        <v>334</v>
      </c>
      <c r="H597" s="76">
        <v>44621</v>
      </c>
      <c r="I597" s="76">
        <v>44734</v>
      </c>
      <c r="J597" s="77">
        <v>490481880</v>
      </c>
      <c r="K597" s="109">
        <v>1</v>
      </c>
      <c r="L597" s="96" t="s">
        <v>290</v>
      </c>
      <c r="M597" s="21" t="s">
        <v>285</v>
      </c>
    </row>
    <row r="598" spans="1:13" ht="165" x14ac:dyDescent="0.25">
      <c r="A598" s="6">
        <v>594</v>
      </c>
      <c r="B598" s="236" t="s">
        <v>23</v>
      </c>
      <c r="C598" s="102">
        <v>99</v>
      </c>
      <c r="D598" s="102" t="s">
        <v>267</v>
      </c>
      <c r="E598" s="102">
        <v>6.64</v>
      </c>
      <c r="F598" s="102">
        <v>9.0180000000000007</v>
      </c>
      <c r="G598" s="94" t="s">
        <v>334</v>
      </c>
      <c r="H598" s="76">
        <v>45170</v>
      </c>
      <c r="I598" s="76">
        <v>45281</v>
      </c>
      <c r="J598" s="77">
        <v>490481880</v>
      </c>
      <c r="K598" s="109">
        <v>1</v>
      </c>
      <c r="L598" s="96" t="s">
        <v>290</v>
      </c>
      <c r="M598" s="21" t="s">
        <v>285</v>
      </c>
    </row>
    <row r="599" spans="1:13" ht="165" x14ac:dyDescent="0.25">
      <c r="A599" s="5">
        <v>595</v>
      </c>
      <c r="B599" s="32" t="s">
        <v>23</v>
      </c>
      <c r="C599" s="21">
        <v>98</v>
      </c>
      <c r="D599" s="32" t="s">
        <v>268</v>
      </c>
      <c r="E599" s="74">
        <v>32.9</v>
      </c>
      <c r="F599" s="74">
        <v>33.9</v>
      </c>
      <c r="G599" s="94" t="s">
        <v>337</v>
      </c>
      <c r="H599" s="76">
        <v>44805</v>
      </c>
      <c r="I599" s="76">
        <v>44916</v>
      </c>
      <c r="J599" s="77">
        <v>491608179.89999998</v>
      </c>
      <c r="K599" s="109">
        <v>1</v>
      </c>
      <c r="L599" s="96" t="s">
        <v>290</v>
      </c>
      <c r="M599" s="21" t="s">
        <v>286</v>
      </c>
    </row>
    <row r="600" spans="1:13" ht="165" x14ac:dyDescent="0.25">
      <c r="A600" s="6">
        <v>596</v>
      </c>
      <c r="B600" s="236" t="s">
        <v>23</v>
      </c>
      <c r="C600" s="102">
        <v>99</v>
      </c>
      <c r="D600" s="236" t="s">
        <v>269</v>
      </c>
      <c r="E600" s="102">
        <v>42.47</v>
      </c>
      <c r="F600" s="102">
        <v>43.451000000000001</v>
      </c>
      <c r="G600" s="94" t="s">
        <v>334</v>
      </c>
      <c r="H600" s="76">
        <v>44736</v>
      </c>
      <c r="I600" s="76">
        <v>45281</v>
      </c>
      <c r="J600" s="77">
        <v>490481880</v>
      </c>
      <c r="K600" s="109">
        <v>0.5</v>
      </c>
      <c r="L600" s="95" t="s">
        <v>335</v>
      </c>
      <c r="M600" s="21" t="s">
        <v>285</v>
      </c>
    </row>
    <row r="601" spans="1:13" ht="409.5" x14ac:dyDescent="0.25">
      <c r="A601" s="6">
        <v>597</v>
      </c>
      <c r="B601" s="236" t="s">
        <v>23</v>
      </c>
      <c r="C601" s="102">
        <v>99</v>
      </c>
      <c r="D601" s="236" t="s">
        <v>270</v>
      </c>
      <c r="E601" s="102">
        <v>0.7</v>
      </c>
      <c r="F601" s="102">
        <v>42.47</v>
      </c>
      <c r="G601" s="94" t="s">
        <v>334</v>
      </c>
      <c r="H601" s="76">
        <v>44986</v>
      </c>
      <c r="I601" s="76">
        <v>45098</v>
      </c>
      <c r="J601" s="77">
        <v>490481880</v>
      </c>
      <c r="K601" s="109">
        <v>1</v>
      </c>
      <c r="L601" s="96" t="s">
        <v>290</v>
      </c>
      <c r="M601" s="21" t="s">
        <v>285</v>
      </c>
    </row>
    <row r="602" spans="1:13" ht="165" x14ac:dyDescent="0.25">
      <c r="A602" s="5">
        <v>598</v>
      </c>
      <c r="B602" s="236" t="s">
        <v>23</v>
      </c>
      <c r="C602" s="102">
        <v>99</v>
      </c>
      <c r="D602" s="102" t="s">
        <v>271</v>
      </c>
      <c r="E602" s="102">
        <v>0.7</v>
      </c>
      <c r="F602" s="102">
        <v>2.56</v>
      </c>
      <c r="G602" s="94" t="s">
        <v>334</v>
      </c>
      <c r="H602" s="76">
        <v>45170</v>
      </c>
      <c r="I602" s="76">
        <v>45281</v>
      </c>
      <c r="J602" s="77">
        <v>490481880</v>
      </c>
      <c r="K602" s="109">
        <v>1</v>
      </c>
      <c r="L602" s="96" t="s">
        <v>290</v>
      </c>
      <c r="M602" s="21" t="s">
        <v>286</v>
      </c>
    </row>
    <row r="603" spans="1:13" ht="165" x14ac:dyDescent="0.25">
      <c r="A603" s="6">
        <v>599</v>
      </c>
      <c r="B603" s="236" t="s">
        <v>23</v>
      </c>
      <c r="C603" s="102">
        <v>99</v>
      </c>
      <c r="D603" s="236" t="s">
        <v>272</v>
      </c>
      <c r="E603" s="102">
        <v>29.9</v>
      </c>
      <c r="F603" s="102">
        <v>35.6</v>
      </c>
      <c r="G603" s="94" t="s">
        <v>334</v>
      </c>
      <c r="H603" s="76">
        <v>45170</v>
      </c>
      <c r="I603" s="76">
        <v>45281</v>
      </c>
      <c r="J603" s="77">
        <v>490481880</v>
      </c>
      <c r="K603" s="109">
        <v>1</v>
      </c>
      <c r="L603" s="96" t="s">
        <v>290</v>
      </c>
      <c r="M603" s="21" t="s">
        <v>285</v>
      </c>
    </row>
    <row r="604" spans="1:13" ht="165" x14ac:dyDescent="0.25">
      <c r="A604" s="6">
        <v>600</v>
      </c>
      <c r="B604" s="236" t="s">
        <v>23</v>
      </c>
      <c r="C604" s="102">
        <v>99</v>
      </c>
      <c r="D604" s="102" t="s">
        <v>273</v>
      </c>
      <c r="E604" s="102">
        <v>40.75</v>
      </c>
      <c r="F604" s="102">
        <v>41.9</v>
      </c>
      <c r="G604" s="94" t="s">
        <v>334</v>
      </c>
      <c r="H604" s="76">
        <v>45170</v>
      </c>
      <c r="I604" s="76">
        <v>45281</v>
      </c>
      <c r="J604" s="77">
        <v>490481880</v>
      </c>
      <c r="K604" s="109">
        <v>1</v>
      </c>
      <c r="L604" s="96" t="s">
        <v>290</v>
      </c>
      <c r="M604" s="21" t="s">
        <v>285</v>
      </c>
    </row>
    <row r="605" spans="1:13" ht="165" x14ac:dyDescent="0.25">
      <c r="A605" s="5">
        <v>601</v>
      </c>
      <c r="B605" s="236" t="s">
        <v>23</v>
      </c>
      <c r="C605" s="102">
        <v>99</v>
      </c>
      <c r="D605" s="236" t="s">
        <v>269</v>
      </c>
      <c r="E605" s="102">
        <v>42.47</v>
      </c>
      <c r="F605" s="102">
        <v>43.451000000000001</v>
      </c>
      <c r="G605" s="94" t="s">
        <v>334</v>
      </c>
      <c r="H605" s="76">
        <v>44736</v>
      </c>
      <c r="I605" s="76">
        <v>45281</v>
      </c>
      <c r="J605" s="77">
        <v>490481880</v>
      </c>
      <c r="K605" s="109">
        <v>0.5</v>
      </c>
      <c r="L605" s="95" t="s">
        <v>335</v>
      </c>
      <c r="M605" s="21" t="s">
        <v>285</v>
      </c>
    </row>
    <row r="606" spans="1:13" ht="409.5" x14ac:dyDescent="0.25">
      <c r="A606" s="6">
        <v>602</v>
      </c>
      <c r="B606" s="236" t="s">
        <v>23</v>
      </c>
      <c r="C606" s="102">
        <v>99</v>
      </c>
      <c r="D606" s="236" t="s">
        <v>270</v>
      </c>
      <c r="E606" s="102">
        <v>0.7</v>
      </c>
      <c r="F606" s="102">
        <v>42.47</v>
      </c>
      <c r="G606" s="94" t="s">
        <v>334</v>
      </c>
      <c r="H606" s="76">
        <v>45170</v>
      </c>
      <c r="I606" s="76">
        <v>45281</v>
      </c>
      <c r="J606" s="77">
        <v>490481880</v>
      </c>
      <c r="K606" s="109">
        <v>1</v>
      </c>
      <c r="L606" s="96" t="s">
        <v>290</v>
      </c>
      <c r="M606" s="21" t="s">
        <v>286</v>
      </c>
    </row>
    <row r="607" spans="1:13" ht="165" x14ac:dyDescent="0.25">
      <c r="A607" s="6">
        <v>603</v>
      </c>
      <c r="B607" s="32" t="s">
        <v>23</v>
      </c>
      <c r="C607" s="21">
        <v>98</v>
      </c>
      <c r="D607" s="32" t="s">
        <v>268</v>
      </c>
      <c r="E607" s="74">
        <v>32.9</v>
      </c>
      <c r="F607" s="74">
        <v>33.9</v>
      </c>
      <c r="G607" s="94" t="s">
        <v>338</v>
      </c>
      <c r="H607" s="76">
        <v>44986</v>
      </c>
      <c r="I607" s="76">
        <v>45098</v>
      </c>
      <c r="J607" s="77">
        <v>491608179.89999998</v>
      </c>
      <c r="K607" s="109">
        <v>1</v>
      </c>
      <c r="L607" s="96" t="s">
        <v>290</v>
      </c>
      <c r="M607" s="21" t="s">
        <v>285</v>
      </c>
    </row>
    <row r="608" spans="1:13" ht="180" x14ac:dyDescent="0.25">
      <c r="A608" s="5">
        <v>604</v>
      </c>
      <c r="B608" s="32" t="s">
        <v>113</v>
      </c>
      <c r="C608" s="21">
        <v>97</v>
      </c>
      <c r="D608" s="32">
        <v>1</v>
      </c>
      <c r="E608" s="74">
        <v>47.183999999999997</v>
      </c>
      <c r="F608" s="74">
        <v>52.127000000000002</v>
      </c>
      <c r="G608" s="82" t="s">
        <v>339</v>
      </c>
      <c r="H608" s="76">
        <v>44986</v>
      </c>
      <c r="I608" s="76">
        <v>45098</v>
      </c>
      <c r="J608" s="77">
        <v>491608179.89999998</v>
      </c>
      <c r="K608" s="109">
        <v>1</v>
      </c>
      <c r="L608" s="96" t="s">
        <v>290</v>
      </c>
      <c r="M608" s="21" t="s">
        <v>285</v>
      </c>
    </row>
    <row r="609" spans="1:13" ht="345" x14ac:dyDescent="0.25">
      <c r="A609" s="6">
        <v>605</v>
      </c>
      <c r="B609" s="32" t="s">
        <v>113</v>
      </c>
      <c r="C609" s="21">
        <v>98</v>
      </c>
      <c r="D609" s="32" t="s">
        <v>274</v>
      </c>
      <c r="E609" s="74">
        <v>0.81799999999999995</v>
      </c>
      <c r="F609" s="74">
        <v>35.313000000000002</v>
      </c>
      <c r="G609" s="94" t="s">
        <v>338</v>
      </c>
      <c r="H609" s="97">
        <v>44906</v>
      </c>
      <c r="I609" s="97">
        <v>44916</v>
      </c>
      <c r="J609" s="77">
        <v>491608179.89999998</v>
      </c>
      <c r="K609" s="109">
        <v>1</v>
      </c>
      <c r="L609" s="96" t="s">
        <v>290</v>
      </c>
      <c r="M609" s="21" t="s">
        <v>285</v>
      </c>
    </row>
    <row r="610" spans="1:13" ht="180" x14ac:dyDescent="0.25">
      <c r="A610" s="6">
        <v>606</v>
      </c>
      <c r="B610" s="32" t="s">
        <v>113</v>
      </c>
      <c r="C610" s="21">
        <v>98</v>
      </c>
      <c r="D610" s="32" t="s">
        <v>275</v>
      </c>
      <c r="E610" s="74">
        <v>34.113999999999997</v>
      </c>
      <c r="F610" s="74">
        <v>35.313000000000002</v>
      </c>
      <c r="G610" s="94" t="s">
        <v>338</v>
      </c>
      <c r="H610" s="76">
        <v>44906</v>
      </c>
      <c r="I610" s="76">
        <v>45261</v>
      </c>
      <c r="J610" s="77">
        <v>491608179.89999998</v>
      </c>
      <c r="K610" s="109">
        <v>1</v>
      </c>
      <c r="L610" s="96" t="s">
        <v>290</v>
      </c>
      <c r="M610" s="21" t="s">
        <v>285</v>
      </c>
    </row>
    <row r="611" spans="1:13" ht="180" x14ac:dyDescent="0.25">
      <c r="A611" s="5">
        <v>607</v>
      </c>
      <c r="B611" s="32" t="s">
        <v>113</v>
      </c>
      <c r="C611" s="21">
        <v>99</v>
      </c>
      <c r="D611" s="32" t="s">
        <v>276</v>
      </c>
      <c r="E611" s="74">
        <v>-0.53400000000000003</v>
      </c>
      <c r="F611" s="74">
        <v>0.7</v>
      </c>
      <c r="G611" s="94" t="s">
        <v>340</v>
      </c>
      <c r="H611" s="76">
        <v>44906</v>
      </c>
      <c r="I611" s="76">
        <v>44916</v>
      </c>
      <c r="J611" s="77">
        <v>491608179.89999998</v>
      </c>
      <c r="K611" s="109">
        <v>1</v>
      </c>
      <c r="L611" s="96" t="s">
        <v>290</v>
      </c>
      <c r="M611" s="21" t="s">
        <v>285</v>
      </c>
    </row>
    <row r="612" spans="1:13" ht="315" x14ac:dyDescent="0.25">
      <c r="A612" s="6">
        <v>608</v>
      </c>
      <c r="B612" s="32" t="s">
        <v>114</v>
      </c>
      <c r="C612" s="32">
        <v>133</v>
      </c>
      <c r="D612" s="32">
        <v>1.2</v>
      </c>
      <c r="E612" s="73">
        <v>30.4</v>
      </c>
      <c r="F612" s="73">
        <v>45.097000000000001</v>
      </c>
      <c r="G612" s="47" t="s">
        <v>364</v>
      </c>
      <c r="H612" s="89">
        <v>44561</v>
      </c>
      <c r="I612" s="89">
        <v>45657</v>
      </c>
      <c r="J612" s="90">
        <v>3726.62</v>
      </c>
      <c r="K612" s="100">
        <v>0.05</v>
      </c>
      <c r="L612" s="47" t="s">
        <v>365</v>
      </c>
      <c r="M612" s="21" t="s">
        <v>285</v>
      </c>
    </row>
    <row r="613" spans="1:13" ht="315" x14ac:dyDescent="0.25">
      <c r="A613" s="6">
        <v>609</v>
      </c>
      <c r="B613" s="32" t="s">
        <v>115</v>
      </c>
      <c r="C613" s="32">
        <v>133</v>
      </c>
      <c r="D613" s="32">
        <v>1.2</v>
      </c>
      <c r="E613" s="73">
        <v>30.4</v>
      </c>
      <c r="F613" s="73">
        <v>45.097000000000001</v>
      </c>
      <c r="G613" s="110" t="s">
        <v>366</v>
      </c>
      <c r="H613" s="89">
        <v>44512</v>
      </c>
      <c r="I613" s="89">
        <v>45657</v>
      </c>
      <c r="J613" s="90">
        <v>926.976</v>
      </c>
      <c r="K613" s="100">
        <v>0</v>
      </c>
      <c r="L613" s="47" t="s">
        <v>367</v>
      </c>
      <c r="M613" s="21" t="s">
        <v>285</v>
      </c>
    </row>
    <row r="614" spans="1:13" ht="315" x14ac:dyDescent="0.25">
      <c r="A614" s="5">
        <v>610</v>
      </c>
      <c r="B614" s="32" t="s">
        <v>116</v>
      </c>
      <c r="C614" s="32">
        <v>133</v>
      </c>
      <c r="D614" s="32">
        <v>1.2</v>
      </c>
      <c r="E614" s="73">
        <v>45.097000000000001</v>
      </c>
      <c r="F614" s="73">
        <v>57.515000000000001</v>
      </c>
      <c r="G614" s="110" t="s">
        <v>368</v>
      </c>
      <c r="H614" s="89">
        <v>44512</v>
      </c>
      <c r="I614" s="89">
        <v>45657</v>
      </c>
      <c r="J614" s="90">
        <v>1053.42</v>
      </c>
      <c r="K614" s="100">
        <v>0</v>
      </c>
      <c r="L614" s="47" t="s">
        <v>367</v>
      </c>
      <c r="M614" s="21" t="s">
        <v>285</v>
      </c>
    </row>
    <row r="615" spans="1:13" ht="315" x14ac:dyDescent="0.25">
      <c r="A615" s="6">
        <v>611</v>
      </c>
      <c r="B615" s="32" t="s">
        <v>117</v>
      </c>
      <c r="C615" s="32">
        <v>133</v>
      </c>
      <c r="D615" s="32">
        <v>1.2</v>
      </c>
      <c r="E615" s="73">
        <v>45.097000000000001</v>
      </c>
      <c r="F615" s="73">
        <v>57.515000000000001</v>
      </c>
      <c r="G615" s="110" t="s">
        <v>369</v>
      </c>
      <c r="H615" s="89">
        <v>44530</v>
      </c>
      <c r="I615" s="89">
        <v>45657</v>
      </c>
      <c r="J615" s="90">
        <v>662.33699999999999</v>
      </c>
      <c r="K615" s="100">
        <v>0</v>
      </c>
      <c r="L615" s="47" t="s">
        <v>367</v>
      </c>
      <c r="M615" s="21" t="s">
        <v>285</v>
      </c>
    </row>
    <row r="616" spans="1:13" ht="105" x14ac:dyDescent="0.25">
      <c r="A616" s="6">
        <v>612</v>
      </c>
      <c r="B616" s="236" t="s">
        <v>118</v>
      </c>
      <c r="C616" s="102">
        <v>91</v>
      </c>
      <c r="D616" s="102">
        <v>1</v>
      </c>
      <c r="E616" s="238">
        <v>0.35799999999999998</v>
      </c>
      <c r="F616" s="239">
        <v>3.82</v>
      </c>
      <c r="G616" s="47" t="s">
        <v>341</v>
      </c>
      <c r="H616" s="89">
        <v>43980</v>
      </c>
      <c r="I616" s="89">
        <v>45087</v>
      </c>
      <c r="J616" s="276">
        <v>1212327300</v>
      </c>
      <c r="K616" s="100">
        <v>1</v>
      </c>
      <c r="L616" s="101" t="s">
        <v>290</v>
      </c>
      <c r="M616" s="21" t="s">
        <v>286</v>
      </c>
    </row>
    <row r="617" spans="1:13" ht="105" x14ac:dyDescent="0.25">
      <c r="A617" s="5">
        <v>613</v>
      </c>
      <c r="B617" s="32" t="s">
        <v>118</v>
      </c>
      <c r="C617" s="21">
        <v>624</v>
      </c>
      <c r="D617" s="21">
        <v>1</v>
      </c>
      <c r="E617" s="98">
        <v>0</v>
      </c>
      <c r="F617" s="98">
        <v>1.0580000000000001</v>
      </c>
      <c r="G617" s="47" t="s">
        <v>341</v>
      </c>
      <c r="H617" s="89">
        <v>43980</v>
      </c>
      <c r="I617" s="89">
        <v>45087</v>
      </c>
      <c r="J617" s="276">
        <v>1212327300</v>
      </c>
      <c r="K617" s="100">
        <v>1</v>
      </c>
      <c r="L617" s="101" t="s">
        <v>290</v>
      </c>
      <c r="M617" s="21" t="s">
        <v>285</v>
      </c>
    </row>
    <row r="618" spans="1:13" ht="105" x14ac:dyDescent="0.25">
      <c r="A618" s="6">
        <v>614</v>
      </c>
      <c r="B618" s="32" t="s">
        <v>118</v>
      </c>
      <c r="C618" s="21">
        <v>624</v>
      </c>
      <c r="D618" s="21">
        <v>2</v>
      </c>
      <c r="E618" s="98">
        <v>0</v>
      </c>
      <c r="F618" s="98">
        <v>1.0580000000000001</v>
      </c>
      <c r="G618" s="101" t="s">
        <v>342</v>
      </c>
      <c r="H618" s="89">
        <v>45145</v>
      </c>
      <c r="I618" s="89">
        <v>45156</v>
      </c>
      <c r="J618" s="276">
        <v>1212327300</v>
      </c>
      <c r="K618" s="100">
        <v>1</v>
      </c>
      <c r="L618" s="101" t="s">
        <v>290</v>
      </c>
      <c r="M618" s="21" t="s">
        <v>285</v>
      </c>
    </row>
    <row r="619" spans="1:13" ht="105" x14ac:dyDescent="0.25">
      <c r="A619" s="6">
        <v>615</v>
      </c>
      <c r="B619" s="236" t="s">
        <v>118</v>
      </c>
      <c r="C619" s="102">
        <v>91</v>
      </c>
      <c r="D619" s="102">
        <v>1</v>
      </c>
      <c r="E619" s="239">
        <v>7.55</v>
      </c>
      <c r="F619" s="239">
        <v>9.3000000000000007</v>
      </c>
      <c r="G619" s="108" t="s">
        <v>343</v>
      </c>
      <c r="H619" s="99">
        <v>44651</v>
      </c>
      <c r="I619" s="99">
        <v>44917</v>
      </c>
      <c r="J619" s="276">
        <v>1212327300</v>
      </c>
      <c r="K619" s="100">
        <v>1</v>
      </c>
      <c r="L619" s="101" t="s">
        <v>290</v>
      </c>
      <c r="M619" s="21" t="s">
        <v>285</v>
      </c>
    </row>
    <row r="620" spans="1:13" ht="105" x14ac:dyDescent="0.25">
      <c r="A620" s="5">
        <v>616</v>
      </c>
      <c r="B620" s="32" t="s">
        <v>118</v>
      </c>
      <c r="C620" s="21">
        <v>629</v>
      </c>
      <c r="D620" s="21">
        <v>2</v>
      </c>
      <c r="E620" s="83">
        <v>0.35799999999999998</v>
      </c>
      <c r="F620" s="98">
        <v>2.1110000000000002</v>
      </c>
      <c r="G620" s="108" t="s">
        <v>344</v>
      </c>
      <c r="H620" s="99">
        <v>45145</v>
      </c>
      <c r="I620" s="99">
        <v>45156</v>
      </c>
      <c r="J620" s="276">
        <v>1212327300</v>
      </c>
      <c r="K620" s="100">
        <v>1</v>
      </c>
      <c r="L620" s="101" t="s">
        <v>290</v>
      </c>
      <c r="M620" s="21" t="s">
        <v>285</v>
      </c>
    </row>
    <row r="621" spans="1:13" ht="120" x14ac:dyDescent="0.25">
      <c r="A621" s="6">
        <v>617</v>
      </c>
      <c r="B621" s="32" t="s">
        <v>118</v>
      </c>
      <c r="C621" s="21">
        <v>629</v>
      </c>
      <c r="D621" s="21">
        <v>2</v>
      </c>
      <c r="E621" s="98">
        <v>2.1110000000000002</v>
      </c>
      <c r="F621" s="98">
        <v>3.1</v>
      </c>
      <c r="G621" s="108" t="s">
        <v>345</v>
      </c>
      <c r="H621" s="99">
        <v>45110</v>
      </c>
      <c r="I621" s="99">
        <v>45159</v>
      </c>
      <c r="J621" s="276">
        <v>1212327300</v>
      </c>
      <c r="K621" s="100">
        <v>1</v>
      </c>
      <c r="L621" s="101" t="s">
        <v>290</v>
      </c>
      <c r="M621" s="21" t="s">
        <v>286</v>
      </c>
    </row>
    <row r="622" spans="1:13" ht="165" x14ac:dyDescent="0.25">
      <c r="A622" s="6">
        <v>618</v>
      </c>
      <c r="B622" s="32" t="s">
        <v>119</v>
      </c>
      <c r="C622" s="21">
        <v>93</v>
      </c>
      <c r="D622" s="21">
        <v>2</v>
      </c>
      <c r="E622" s="74">
        <v>16.68</v>
      </c>
      <c r="F622" s="74">
        <v>23.922000000000001</v>
      </c>
      <c r="G622" s="47" t="s">
        <v>346</v>
      </c>
      <c r="H622" s="89">
        <v>45062</v>
      </c>
      <c r="I622" s="89">
        <v>45113</v>
      </c>
      <c r="J622" s="276">
        <v>1212327300</v>
      </c>
      <c r="K622" s="100">
        <v>1</v>
      </c>
      <c r="L622" s="101" t="s">
        <v>290</v>
      </c>
      <c r="M622" s="21" t="s">
        <v>286</v>
      </c>
    </row>
    <row r="623" spans="1:13" ht="165" x14ac:dyDescent="0.25">
      <c r="A623" s="5">
        <v>619</v>
      </c>
      <c r="B623" s="32" t="s">
        <v>119</v>
      </c>
      <c r="C623" s="21">
        <v>93</v>
      </c>
      <c r="D623" s="32" t="s">
        <v>277</v>
      </c>
      <c r="E623" s="74">
        <v>24.053000000000001</v>
      </c>
      <c r="F623" s="74">
        <v>27.861000000000001</v>
      </c>
      <c r="G623" s="47" t="s">
        <v>348</v>
      </c>
      <c r="H623" s="89">
        <v>44825</v>
      </c>
      <c r="I623" s="89">
        <v>45123</v>
      </c>
      <c r="J623" s="278">
        <v>40067578.950000003</v>
      </c>
      <c r="K623" s="100">
        <v>1</v>
      </c>
      <c r="L623" s="101" t="s">
        <v>290</v>
      </c>
      <c r="M623" s="21" t="s">
        <v>285</v>
      </c>
    </row>
    <row r="624" spans="1:13" ht="165" x14ac:dyDescent="0.25">
      <c r="A624" s="6">
        <v>620</v>
      </c>
      <c r="B624" s="32" t="s">
        <v>119</v>
      </c>
      <c r="C624" s="21">
        <v>94</v>
      </c>
      <c r="D624" s="21">
        <v>2</v>
      </c>
      <c r="E624" s="74">
        <v>56.405000000000001</v>
      </c>
      <c r="F624" s="74">
        <v>62.945</v>
      </c>
      <c r="G624" s="47" t="s">
        <v>346</v>
      </c>
      <c r="H624" s="89">
        <v>44835</v>
      </c>
      <c r="I624" s="89">
        <v>45061</v>
      </c>
      <c r="J624" s="90">
        <v>555000</v>
      </c>
      <c r="K624" s="100">
        <v>1</v>
      </c>
      <c r="L624" s="101" t="s">
        <v>290</v>
      </c>
      <c r="M624" s="21" t="s">
        <v>285</v>
      </c>
    </row>
    <row r="625" spans="1:13" ht="165" x14ac:dyDescent="0.25">
      <c r="A625" s="6">
        <v>621</v>
      </c>
      <c r="B625" s="32" t="s">
        <v>119</v>
      </c>
      <c r="C625" s="21">
        <v>94</v>
      </c>
      <c r="D625" s="21">
        <v>1</v>
      </c>
      <c r="E625" s="102">
        <v>56.405000000000001</v>
      </c>
      <c r="F625" s="102">
        <v>62.945</v>
      </c>
      <c r="G625" s="69" t="s">
        <v>346</v>
      </c>
      <c r="H625" s="86">
        <v>44835</v>
      </c>
      <c r="I625" s="86">
        <v>45061</v>
      </c>
      <c r="J625" s="87">
        <v>555000</v>
      </c>
      <c r="K625" s="103">
        <v>1</v>
      </c>
      <c r="L625" s="101" t="s">
        <v>290</v>
      </c>
      <c r="M625" s="21" t="s">
        <v>285</v>
      </c>
    </row>
    <row r="626" spans="1:13" ht="165" x14ac:dyDescent="0.25">
      <c r="A626" s="5">
        <v>622</v>
      </c>
      <c r="B626" s="32" t="s">
        <v>119</v>
      </c>
      <c r="C626" s="21">
        <v>94</v>
      </c>
      <c r="D626" s="21">
        <v>206</v>
      </c>
      <c r="E626" s="74">
        <v>62.84</v>
      </c>
      <c r="F626" s="74">
        <v>63</v>
      </c>
      <c r="G626" s="47" t="s">
        <v>349</v>
      </c>
      <c r="H626" s="89">
        <v>45062</v>
      </c>
      <c r="I626" s="89">
        <v>45123</v>
      </c>
      <c r="J626" s="90">
        <v>2321000</v>
      </c>
      <c r="K626" s="100">
        <v>1</v>
      </c>
      <c r="L626" s="101" t="s">
        <v>290</v>
      </c>
      <c r="M626" s="21" t="s">
        <v>285</v>
      </c>
    </row>
    <row r="627" spans="1:13" ht="150" x14ac:dyDescent="0.25">
      <c r="A627" s="6">
        <v>623</v>
      </c>
      <c r="B627" s="32" t="s">
        <v>120</v>
      </c>
      <c r="C627" s="32">
        <v>93</v>
      </c>
      <c r="D627" s="32">
        <v>1.2</v>
      </c>
      <c r="E627" s="73">
        <v>0.7</v>
      </c>
      <c r="F627" s="73">
        <v>5.298</v>
      </c>
      <c r="G627" s="47" t="s">
        <v>350</v>
      </c>
      <c r="H627" s="89">
        <v>44833</v>
      </c>
      <c r="I627" s="89">
        <v>45010</v>
      </c>
      <c r="J627" s="90">
        <v>9923608.7599999998</v>
      </c>
      <c r="K627" s="100">
        <v>1</v>
      </c>
      <c r="L627" s="101" t="s">
        <v>290</v>
      </c>
      <c r="M627" s="21" t="s">
        <v>285</v>
      </c>
    </row>
    <row r="628" spans="1:13" ht="60" x14ac:dyDescent="0.25">
      <c r="A628" s="6">
        <v>624</v>
      </c>
      <c r="B628" s="32" t="s">
        <v>121</v>
      </c>
      <c r="C628" s="34">
        <v>94</v>
      </c>
      <c r="D628" s="21">
        <v>2</v>
      </c>
      <c r="E628" s="74">
        <v>57.8</v>
      </c>
      <c r="F628" s="74">
        <v>62.9</v>
      </c>
      <c r="G628" s="306" t="s">
        <v>360</v>
      </c>
      <c r="H628" s="309">
        <v>44777</v>
      </c>
      <c r="I628" s="309">
        <v>45291</v>
      </c>
      <c r="J628" s="300">
        <v>88515850.920000002</v>
      </c>
      <c r="K628" s="303">
        <v>0.96179999999999999</v>
      </c>
      <c r="L628" s="306" t="s">
        <v>363</v>
      </c>
      <c r="M628" s="21" t="s">
        <v>285</v>
      </c>
    </row>
    <row r="629" spans="1:13" ht="60" x14ac:dyDescent="0.25">
      <c r="A629" s="5">
        <v>625</v>
      </c>
      <c r="B629" s="32" t="s">
        <v>121</v>
      </c>
      <c r="C629" s="34">
        <v>94</v>
      </c>
      <c r="D629" s="21">
        <v>1</v>
      </c>
      <c r="E629" s="74">
        <v>57.8</v>
      </c>
      <c r="F629" s="74">
        <v>62.9</v>
      </c>
      <c r="G629" s="308"/>
      <c r="H629" s="310"/>
      <c r="I629" s="310"/>
      <c r="J629" s="301"/>
      <c r="K629" s="304"/>
      <c r="L629" s="307"/>
      <c r="M629" s="21" t="s">
        <v>285</v>
      </c>
    </row>
    <row r="630" spans="1:13" ht="60" x14ac:dyDescent="0.25">
      <c r="A630" s="6">
        <v>626</v>
      </c>
      <c r="B630" s="32" t="s">
        <v>121</v>
      </c>
      <c r="C630" s="34">
        <v>94</v>
      </c>
      <c r="D630" s="21">
        <v>2</v>
      </c>
      <c r="E630" s="74">
        <v>39</v>
      </c>
      <c r="F630" s="74">
        <v>39.5</v>
      </c>
      <c r="G630" s="306" t="s">
        <v>361</v>
      </c>
      <c r="H630" s="310"/>
      <c r="I630" s="310"/>
      <c r="J630" s="301"/>
      <c r="K630" s="304"/>
      <c r="L630" s="307"/>
      <c r="M630" s="21" t="s">
        <v>285</v>
      </c>
    </row>
    <row r="631" spans="1:13" ht="60" x14ac:dyDescent="0.25">
      <c r="A631" s="6">
        <v>627</v>
      </c>
      <c r="B631" s="32" t="s">
        <v>121</v>
      </c>
      <c r="C631" s="34">
        <v>94</v>
      </c>
      <c r="D631" s="21">
        <v>1</v>
      </c>
      <c r="E631" s="74">
        <v>39</v>
      </c>
      <c r="F631" s="74">
        <v>39.5</v>
      </c>
      <c r="G631" s="308"/>
      <c r="H631" s="310"/>
      <c r="I631" s="310"/>
      <c r="J631" s="301"/>
      <c r="K631" s="304"/>
      <c r="L631" s="307"/>
      <c r="M631" s="21" t="s">
        <v>285</v>
      </c>
    </row>
    <row r="632" spans="1:13" ht="60" x14ac:dyDescent="0.25">
      <c r="A632" s="5">
        <v>628</v>
      </c>
      <c r="B632" s="32" t="s">
        <v>121</v>
      </c>
      <c r="C632" s="34">
        <v>94</v>
      </c>
      <c r="D632" s="21">
        <v>2</v>
      </c>
      <c r="E632" s="74">
        <v>29.5</v>
      </c>
      <c r="F632" s="74">
        <v>29.75</v>
      </c>
      <c r="G632" s="306" t="s">
        <v>362</v>
      </c>
      <c r="H632" s="310"/>
      <c r="I632" s="310"/>
      <c r="J632" s="301"/>
      <c r="K632" s="304"/>
      <c r="L632" s="307"/>
      <c r="M632" s="21" t="s">
        <v>285</v>
      </c>
    </row>
    <row r="633" spans="1:13" ht="60" x14ac:dyDescent="0.25">
      <c r="A633" s="6">
        <v>629</v>
      </c>
      <c r="B633" s="32" t="s">
        <v>121</v>
      </c>
      <c r="C633" s="34">
        <v>94</v>
      </c>
      <c r="D633" s="21">
        <v>1</v>
      </c>
      <c r="E633" s="74">
        <v>29.5</v>
      </c>
      <c r="F633" s="74">
        <v>29.75</v>
      </c>
      <c r="G633" s="307"/>
      <c r="H633" s="310"/>
      <c r="I633" s="310"/>
      <c r="J633" s="301"/>
      <c r="K633" s="304"/>
      <c r="L633" s="307"/>
      <c r="M633" s="21" t="s">
        <v>285</v>
      </c>
    </row>
    <row r="634" spans="1:13" ht="60" x14ac:dyDescent="0.25">
      <c r="A634" s="6">
        <v>630</v>
      </c>
      <c r="B634" s="32" t="s">
        <v>121</v>
      </c>
      <c r="C634" s="34">
        <v>94</v>
      </c>
      <c r="D634" s="21">
        <v>1</v>
      </c>
      <c r="E634" s="74">
        <v>26.9</v>
      </c>
      <c r="F634" s="74">
        <v>29.559000000000001</v>
      </c>
      <c r="G634" s="307"/>
      <c r="H634" s="310"/>
      <c r="I634" s="310"/>
      <c r="J634" s="301"/>
      <c r="K634" s="304"/>
      <c r="L634" s="307"/>
      <c r="M634" s="21" t="s">
        <v>285</v>
      </c>
    </row>
    <row r="635" spans="1:13" ht="60" x14ac:dyDescent="0.25">
      <c r="A635" s="5">
        <v>631</v>
      </c>
      <c r="B635" s="32" t="s">
        <v>121</v>
      </c>
      <c r="C635" s="34">
        <v>94</v>
      </c>
      <c r="D635" s="21">
        <v>2</v>
      </c>
      <c r="E635" s="74">
        <v>26.9</v>
      </c>
      <c r="F635" s="74">
        <v>29.596</v>
      </c>
      <c r="G635" s="308"/>
      <c r="H635" s="311"/>
      <c r="I635" s="311"/>
      <c r="J635" s="302"/>
      <c r="K635" s="305"/>
      <c r="L635" s="308"/>
      <c r="M635" s="21" t="s">
        <v>285</v>
      </c>
    </row>
    <row r="636" spans="1:13" ht="150" x14ac:dyDescent="0.25">
      <c r="A636" s="6">
        <v>632</v>
      </c>
      <c r="B636" s="32" t="s">
        <v>122</v>
      </c>
      <c r="C636" s="21">
        <v>91</v>
      </c>
      <c r="D636" s="21">
        <v>2</v>
      </c>
      <c r="E636" s="74">
        <v>243.631</v>
      </c>
      <c r="F636" s="74">
        <v>244.05799999999999</v>
      </c>
      <c r="G636" s="82" t="s">
        <v>351</v>
      </c>
      <c r="H636" s="80">
        <v>44935</v>
      </c>
      <c r="I636" s="80">
        <v>45050</v>
      </c>
      <c r="J636" s="81">
        <v>15243206.5</v>
      </c>
      <c r="K636" s="104">
        <v>1</v>
      </c>
      <c r="L636" s="101" t="s">
        <v>290</v>
      </c>
      <c r="M636" s="21" t="s">
        <v>286</v>
      </c>
    </row>
    <row r="637" spans="1:13" ht="150" x14ac:dyDescent="0.25">
      <c r="A637" s="6">
        <v>633</v>
      </c>
      <c r="B637" s="32" t="s">
        <v>122</v>
      </c>
      <c r="C637" s="21">
        <v>91</v>
      </c>
      <c r="D637" s="21">
        <v>1</v>
      </c>
      <c r="E637" s="74">
        <v>243.631</v>
      </c>
      <c r="F637" s="74">
        <v>244.05799999999999</v>
      </c>
      <c r="G637" s="82" t="s">
        <v>351</v>
      </c>
      <c r="H637" s="80">
        <v>45051</v>
      </c>
      <c r="I637" s="80">
        <v>45247</v>
      </c>
      <c r="J637" s="81">
        <v>20100000</v>
      </c>
      <c r="K637" s="104">
        <v>1</v>
      </c>
      <c r="L637" s="101" t="s">
        <v>290</v>
      </c>
      <c r="M637" s="21" t="s">
        <v>285</v>
      </c>
    </row>
    <row r="638" spans="1:13" ht="150" x14ac:dyDescent="0.25">
      <c r="A638" s="5">
        <v>634</v>
      </c>
      <c r="B638" s="32" t="s">
        <v>122</v>
      </c>
      <c r="C638" s="21">
        <v>91</v>
      </c>
      <c r="D638" s="21">
        <v>2</v>
      </c>
      <c r="E638" s="74">
        <v>243.631</v>
      </c>
      <c r="F638" s="74">
        <v>244.05799999999999</v>
      </c>
      <c r="G638" s="82" t="s">
        <v>351</v>
      </c>
      <c r="H638" s="80">
        <v>45248</v>
      </c>
      <c r="I638" s="80">
        <v>45288</v>
      </c>
      <c r="J638" s="81">
        <v>5085000</v>
      </c>
      <c r="K638" s="104">
        <v>1</v>
      </c>
      <c r="L638" s="101" t="s">
        <v>290</v>
      </c>
      <c r="M638" s="21" t="s">
        <v>285</v>
      </c>
    </row>
    <row r="639" spans="1:13" ht="180" x14ac:dyDescent="0.25">
      <c r="A639" s="6">
        <v>635</v>
      </c>
      <c r="B639" s="32" t="s">
        <v>123</v>
      </c>
      <c r="C639" s="21">
        <v>71</v>
      </c>
      <c r="D639" s="30">
        <v>1</v>
      </c>
      <c r="E639" s="105">
        <v>59.85</v>
      </c>
      <c r="F639" s="105">
        <v>60.9</v>
      </c>
      <c r="G639" s="82" t="s">
        <v>352</v>
      </c>
      <c r="H639" s="76">
        <v>44629</v>
      </c>
      <c r="I639" s="76">
        <v>44973</v>
      </c>
      <c r="J639" s="77">
        <v>379055500</v>
      </c>
      <c r="K639" s="104">
        <v>1</v>
      </c>
      <c r="L639" s="101" t="s">
        <v>290</v>
      </c>
      <c r="M639" s="21" t="s">
        <v>285</v>
      </c>
    </row>
    <row r="640" spans="1:13" ht="180" x14ac:dyDescent="0.25">
      <c r="A640" s="6">
        <v>636</v>
      </c>
      <c r="B640" s="32" t="s">
        <v>123</v>
      </c>
      <c r="C640" s="21">
        <v>71</v>
      </c>
      <c r="D640" s="30">
        <v>2</v>
      </c>
      <c r="E640" s="105">
        <v>36.6</v>
      </c>
      <c r="F640" s="105">
        <v>37.700000000000003</v>
      </c>
      <c r="G640" s="82" t="s">
        <v>353</v>
      </c>
      <c r="H640" s="76">
        <v>44641</v>
      </c>
      <c r="I640" s="76">
        <v>45082</v>
      </c>
      <c r="J640" s="77">
        <v>379055500</v>
      </c>
      <c r="K640" s="104">
        <v>1</v>
      </c>
      <c r="L640" s="101" t="s">
        <v>290</v>
      </c>
      <c r="M640" s="21" t="s">
        <v>285</v>
      </c>
    </row>
    <row r="641" spans="1:13" ht="180" x14ac:dyDescent="0.25">
      <c r="A641" s="5">
        <v>637</v>
      </c>
      <c r="B641" s="236" t="s">
        <v>123</v>
      </c>
      <c r="C641" s="102">
        <v>106</v>
      </c>
      <c r="D641" s="161" t="s">
        <v>278</v>
      </c>
      <c r="E641" s="237">
        <v>11.095000000000001</v>
      </c>
      <c r="F641" s="237">
        <v>11.813000000000001</v>
      </c>
      <c r="G641" s="82" t="s">
        <v>354</v>
      </c>
      <c r="H641" s="76">
        <v>45077</v>
      </c>
      <c r="I641" s="76">
        <v>45239</v>
      </c>
      <c r="J641" s="77">
        <v>379055500</v>
      </c>
      <c r="K641" s="104">
        <v>1</v>
      </c>
      <c r="L641" s="101" t="s">
        <v>290</v>
      </c>
      <c r="M641" s="21" t="s">
        <v>285</v>
      </c>
    </row>
    <row r="642" spans="1:13" ht="180" x14ac:dyDescent="0.25">
      <c r="A642" s="6">
        <v>638</v>
      </c>
      <c r="B642" s="236" t="s">
        <v>123</v>
      </c>
      <c r="C642" s="102">
        <v>106</v>
      </c>
      <c r="D642" s="161" t="s">
        <v>279</v>
      </c>
      <c r="E642" s="237">
        <v>24.398</v>
      </c>
      <c r="F642" s="237">
        <v>25.36</v>
      </c>
      <c r="G642" s="82" t="s">
        <v>355</v>
      </c>
      <c r="H642" s="76">
        <v>45162</v>
      </c>
      <c r="I642" s="76">
        <v>45212</v>
      </c>
      <c r="J642" s="77">
        <v>379055500</v>
      </c>
      <c r="K642" s="104">
        <v>1</v>
      </c>
      <c r="L642" s="101" t="s">
        <v>290</v>
      </c>
      <c r="M642" s="21" t="s">
        <v>286</v>
      </c>
    </row>
    <row r="643" spans="1:13" ht="180" x14ac:dyDescent="0.25">
      <c r="A643" s="6">
        <v>639</v>
      </c>
      <c r="B643" s="236" t="s">
        <v>123</v>
      </c>
      <c r="C643" s="102">
        <v>106</v>
      </c>
      <c r="D643" s="161" t="s">
        <v>280</v>
      </c>
      <c r="E643" s="277">
        <v>1.46</v>
      </c>
      <c r="F643" s="277">
        <v>2.09</v>
      </c>
      <c r="G643" s="82" t="s">
        <v>356</v>
      </c>
      <c r="H643" s="76">
        <v>44798</v>
      </c>
      <c r="I643" s="76">
        <v>45082</v>
      </c>
      <c r="J643" s="77">
        <v>379055500</v>
      </c>
      <c r="K643" s="104">
        <v>1</v>
      </c>
      <c r="L643" s="101" t="s">
        <v>290</v>
      </c>
      <c r="M643" s="21" t="s">
        <v>286</v>
      </c>
    </row>
    <row r="644" spans="1:13" ht="180" x14ac:dyDescent="0.25">
      <c r="A644" s="5">
        <v>640</v>
      </c>
      <c r="B644" s="32" t="s">
        <v>123</v>
      </c>
      <c r="C644" s="21">
        <v>106</v>
      </c>
      <c r="D644" s="15" t="s">
        <v>281</v>
      </c>
      <c r="E644" s="297">
        <v>0.2</v>
      </c>
      <c r="F644" s="297">
        <v>3.2</v>
      </c>
      <c r="G644" s="82" t="s">
        <v>356</v>
      </c>
      <c r="H644" s="76">
        <v>44798</v>
      </c>
      <c r="I644" s="76">
        <v>45082</v>
      </c>
      <c r="J644" s="77">
        <v>379055500</v>
      </c>
      <c r="K644" s="104">
        <v>1</v>
      </c>
      <c r="L644" s="101" t="s">
        <v>290</v>
      </c>
      <c r="M644" s="21" t="s">
        <v>286</v>
      </c>
    </row>
  </sheetData>
  <autoFilter ref="A4:M645" xr:uid="{00000000-0001-0000-0000-000000000000}"/>
  <mergeCells count="46">
    <mergeCell ref="L2:M2"/>
    <mergeCell ref="J293:J301"/>
    <mergeCell ref="J311:J314"/>
    <mergeCell ref="J315:J328"/>
    <mergeCell ref="J214:J218"/>
    <mergeCell ref="G68:G69"/>
    <mergeCell ref="J68:J69"/>
    <mergeCell ref="L65:L66"/>
    <mergeCell ref="L1:M1"/>
    <mergeCell ref="M3:M4"/>
    <mergeCell ref="G3:G4"/>
    <mergeCell ref="J3:J4"/>
    <mergeCell ref="K3:K4"/>
    <mergeCell ref="L3:L4"/>
    <mergeCell ref="H3:I3"/>
    <mergeCell ref="F3:F4"/>
    <mergeCell ref="A3:A4"/>
    <mergeCell ref="B3:B4"/>
    <mergeCell ref="C3:C4"/>
    <mergeCell ref="D3:D4"/>
    <mergeCell ref="E3:E4"/>
    <mergeCell ref="A2:K2"/>
    <mergeCell ref="G587:G588"/>
    <mergeCell ref="H587:H588"/>
    <mergeCell ref="I587:I588"/>
    <mergeCell ref="J587:J588"/>
    <mergeCell ref="K587:K588"/>
    <mergeCell ref="L587:L588"/>
    <mergeCell ref="H579:H583"/>
    <mergeCell ref="I579:I583"/>
    <mergeCell ref="J579:J583"/>
    <mergeCell ref="K579:K583"/>
    <mergeCell ref="L579:L583"/>
    <mergeCell ref="H584:H586"/>
    <mergeCell ref="I584:I586"/>
    <mergeCell ref="J584:J586"/>
    <mergeCell ref="K584:K586"/>
    <mergeCell ref="L584:L586"/>
    <mergeCell ref="J628:J635"/>
    <mergeCell ref="K628:K635"/>
    <mergeCell ref="L628:L635"/>
    <mergeCell ref="G628:G629"/>
    <mergeCell ref="G630:G631"/>
    <mergeCell ref="G632:G635"/>
    <mergeCell ref="H628:H635"/>
    <mergeCell ref="I628:I635"/>
  </mergeCells>
  <conditionalFormatting sqref="H497:I497">
    <cfRule type="timePeriod" dxfId="1" priority="2" timePeriod="lastMonth">
      <formula>AND(MONTH(H497)=MONTH(EDATE(TODAY(),0-1)),YEAR(H497)=YEAR(EDATE(TODAY(),0-1)))</formula>
    </cfRule>
  </conditionalFormatting>
  <conditionalFormatting sqref="H498:I498">
    <cfRule type="timePeriod" dxfId="0" priority="1" timePeriod="lastMonth">
      <formula>AND(MONTH(H498)=MONTH(EDATE(TODAY(),0-1)),YEAR(H498)=YEAR(EDATE(TODAY(),0-1)))</formula>
    </cfRule>
  </conditionalFormatting>
  <dataValidations xWindow="910" yWindow="725" count="3">
    <dataValidation allowBlank="1" showInputMessage="1" showErrorMessage="1" prompt="Kwota w &quot;tys. zł&quot;" sqref="J5:J68 J302:J311 J587 J584 J636:J644 J315 J590:J628 J219:J246 J272:J293 J329:J579 J74:J214" xr:uid="{2787389E-11D1-4F89-94E7-988485737D45}"/>
    <dataValidation type="date" allowBlank="1" showInputMessage="1" showErrorMessage="1" error="Nieprawidłowy zakres lub formuła" prompt="Proszę wprowadzić datę w formule rrrr-mm-dd " sqref="H247:H298 H610:H628 H590:H595 H597:H608 I594 I600 I605 H587 H584 H636:H644 H65:H66 H469:H543 H223:H226 H576:H579 H546:H572 H300:H342 H173:H185 H188:H219 H221 H5:H58 H68:H90 H137:H155 H161:H162 H170:H171 H229:H243 H346:H368" xr:uid="{6A02DB0D-1833-4DDA-B271-6B23D15C6C40}">
      <formula1>42736</formula1>
      <formula2>45291</formula2>
    </dataValidation>
    <dataValidation type="date" allowBlank="1" showInputMessage="1" showErrorMessage="1" error="Błędny zakres lub formuła" prompt="Proszę wprowadzić datę w formacie rrrr-mm-dd " sqref="I247:I298 I610:I628 I590:I593 I597:I599 I601:I604 I606:I608 I595 I587 I584 I636:I644 I65:I66 H544:H545 H186:I187 I576:I579 I469:I572 H227:H228 I173:I185 I188:I219 I221 I5:I58 I68:I90 I137:I155 I161:I162 I170:I171 I223:I243 I300:I368" xr:uid="{93E925B3-7A80-4932-B3CC-D7AEBDE8A33B}">
      <formula1>44562</formula1>
      <formula2>46752</formula2>
    </dataValidation>
  </dataValidations>
  <pageMargins left="0.70866141732283472" right="0.70866141732283472" top="0.74803149606299213" bottom="0.74803149606299213" header="0.31496062992125984" footer="0.31496062992125984"/>
  <pageSetup paperSize="8" scale="59" fitToHeight="0" orientation="landscape" r:id="rId1"/>
  <rowBreaks count="2" manualBreakCount="2">
    <brk id="282" max="16" man="1"/>
    <brk id="294" max="16" man="1"/>
  </row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EFC1B-BEC2-41AA-8476-0D32D8CBAF86}">
  <dimension ref="A1"/>
  <sheetViews>
    <sheetView workbookViewId="0">
      <selection activeCell="B27" sqref="B27"/>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Arkusz1</vt:lpstr>
      <vt:lpstr>Arkusz2</vt:lpstr>
      <vt:lpstr>Arkusz1!Obszar_wydruku</vt:lpstr>
      <vt:lpstr>Arkusz1!Tytuły_wydruku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2024-03-26T10:42:15Z</dcterms:modified>
</cp:coreProperties>
</file>